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24226"/>
  <mc:AlternateContent xmlns:mc="http://schemas.openxmlformats.org/markup-compatibility/2006">
    <mc:Choice Requires="x15">
      <x15ac:absPath xmlns:x15ac="http://schemas.microsoft.com/office/spreadsheetml/2010/11/ac" url="C:\Users\sg009t\Desktop\~Working~\~to do~\rate board\"/>
    </mc:Choice>
  </mc:AlternateContent>
  <xr:revisionPtr revIDLastSave="0" documentId="13_ncr:1_{88024924-572E-4348-B5F2-8F7201ABD104}" xr6:coauthVersionLast="45" xr6:coauthVersionMax="45" xr10:uidLastSave="{00000000-0000-0000-0000-000000000000}"/>
  <bookViews>
    <workbookView xWindow="3375" yWindow="3375" windowWidth="21600" windowHeight="11505" xr2:uid="{00000000-000D-0000-FFFF-FFFF00000000}"/>
  </bookViews>
  <sheets>
    <sheet name="ATEC OVERVIEW" sheetId="49" r:id="rId1"/>
    <sheet name="WSMR LBTS (non-MRTFB)" sheetId="46" r:id="rId2"/>
    <sheet name="C-IED Info" sheetId="47" r:id="rId3"/>
    <sheet name="RTC" sheetId="48" r:id="rId4"/>
    <sheet name="SVN_transistion" sheetId="42" state="hidden" r:id="rId5"/>
  </sheets>
  <definedNames>
    <definedName name="_xlnm.Print_Area" localSheetId="1">'WSMR LBTS (non-MRTFB)'!$A$1:$AI$55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 i="48" l="1"/>
  <c r="L5" i="48"/>
  <c r="L6" i="48"/>
  <c r="L7" i="48"/>
  <c r="L8" i="48"/>
  <c r="C9" i="48"/>
  <c r="C14" i="48" s="1"/>
  <c r="C17" i="48" s="1"/>
  <c r="L9" i="48"/>
  <c r="L10" i="48"/>
  <c r="L11" i="48"/>
  <c r="L12" i="48"/>
  <c r="L13" i="48"/>
  <c r="D14" i="48"/>
  <c r="E14" i="48"/>
  <c r="E17" i="48" s="1"/>
  <c r="F14" i="48"/>
  <c r="F17" i="48" s="1"/>
  <c r="G14" i="48"/>
  <c r="G17" i="48" s="1"/>
  <c r="H14" i="48"/>
  <c r="I14" i="48"/>
  <c r="I17" i="48" s="1"/>
  <c r="J14" i="48"/>
  <c r="J17" i="48" s="1"/>
  <c r="K14" i="48"/>
  <c r="L15" i="48"/>
  <c r="L16" i="48"/>
  <c r="D17" i="48"/>
  <c r="H17" i="48"/>
  <c r="K17" i="48"/>
  <c r="L14" i="48" l="1"/>
  <c r="L17" i="48" s="1"/>
  <c r="E3" i="47"/>
  <c r="E4" i="47"/>
  <c r="E5" i="47"/>
  <c r="E6" i="47"/>
  <c r="E32" i="47" s="1"/>
  <c r="E7" i="47"/>
  <c r="E8" i="47"/>
  <c r="F8" i="47" s="1"/>
  <c r="E10" i="47"/>
  <c r="E11" i="47"/>
  <c r="E12" i="47"/>
  <c r="E13" i="47"/>
  <c r="E14" i="47"/>
  <c r="E15" i="47"/>
  <c r="F15" i="47" s="1"/>
  <c r="E16" i="47"/>
  <c r="E17" i="47"/>
  <c r="E18" i="47"/>
  <c r="E19" i="47"/>
  <c r="E20" i="47"/>
  <c r="E21" i="47"/>
  <c r="E22" i="47"/>
  <c r="E23" i="47"/>
  <c r="E24" i="47"/>
  <c r="E25" i="47"/>
  <c r="F25" i="47" s="1"/>
  <c r="E26" i="47"/>
  <c r="E27" i="47"/>
  <c r="E28" i="47"/>
  <c r="E29" i="47"/>
  <c r="E30" i="47"/>
  <c r="E31" i="47"/>
  <c r="F31" i="47" s="1"/>
  <c r="B32" i="47"/>
  <c r="C32" i="47"/>
  <c r="E35" i="47" l="1"/>
  <c r="F11" i="47"/>
  <c r="F27" i="47"/>
  <c r="F17" i="47"/>
  <c r="F23" i="47"/>
  <c r="F13" i="47"/>
  <c r="F21" i="47"/>
  <c r="F29" i="47"/>
  <c r="F19" i="47"/>
  <c r="F6" i="47"/>
  <c r="F4" i="47"/>
  <c r="F30" i="47"/>
  <c r="F28" i="47"/>
  <c r="F26" i="47"/>
  <c r="F24" i="47"/>
  <c r="F22" i="47"/>
  <c r="F20" i="47"/>
  <c r="F18" i="47"/>
  <c r="F16" i="47"/>
  <c r="F14" i="47"/>
  <c r="F12" i="47"/>
  <c r="F10" i="47"/>
  <c r="F7" i="47"/>
  <c r="F5" i="47"/>
  <c r="F3" i="47"/>
  <c r="Y22" i="46"/>
  <c r="G22" i="46"/>
  <c r="I23" i="46"/>
  <c r="I22" i="46"/>
  <c r="G15" i="46"/>
  <c r="G16" i="46"/>
  <c r="G17" i="46"/>
  <c r="G18" i="46"/>
  <c r="G12" i="46"/>
  <c r="G6" i="46"/>
  <c r="G7" i="46"/>
  <c r="K47" i="46"/>
  <c r="Y40" i="46"/>
  <c r="Y39" i="46"/>
  <c r="Y38" i="46"/>
  <c r="U43" i="46"/>
  <c r="U44" i="46"/>
  <c r="U45" i="46"/>
  <c r="K35" i="46"/>
  <c r="K34" i="46"/>
  <c r="K33" i="46"/>
  <c r="K32" i="46"/>
  <c r="K31" i="46"/>
  <c r="S45" i="46"/>
  <c r="S44" i="46"/>
  <c r="S43" i="46"/>
  <c r="K19" i="46"/>
  <c r="I19" i="46"/>
  <c r="K18" i="46"/>
  <c r="I18" i="46"/>
  <c r="K17" i="46"/>
  <c r="I17" i="46"/>
  <c r="K16" i="46"/>
  <c r="I16" i="46"/>
  <c r="K15" i="46"/>
  <c r="I15" i="46"/>
  <c r="K14" i="46"/>
  <c r="I14" i="46"/>
  <c r="K13" i="46"/>
  <c r="I13" i="46"/>
  <c r="K12" i="46"/>
  <c r="I12" i="46"/>
  <c r="J10" i="46"/>
  <c r="H10" i="46"/>
  <c r="K9" i="46"/>
  <c r="I9" i="46"/>
  <c r="K8" i="46"/>
  <c r="I8" i="46"/>
  <c r="K7" i="46"/>
  <c r="I7" i="46"/>
  <c r="K6" i="46"/>
  <c r="I6" i="46"/>
  <c r="G19" i="46"/>
  <c r="G14" i="46"/>
  <c r="G13" i="46"/>
  <c r="F10" i="46"/>
  <c r="G9" i="46"/>
  <c r="G8" i="46"/>
  <c r="M6" i="46"/>
  <c r="O6" i="46"/>
  <c r="Q6" i="46"/>
  <c r="S6" i="46"/>
  <c r="M7" i="46"/>
  <c r="O7" i="46"/>
  <c r="Q7" i="46"/>
  <c r="S7" i="46"/>
  <c r="M8" i="46"/>
  <c r="O8" i="46"/>
  <c r="Q8" i="46"/>
  <c r="S8" i="46"/>
  <c r="M9" i="46"/>
  <c r="O9" i="46"/>
  <c r="Q9" i="46"/>
  <c r="S9" i="46"/>
  <c r="L10" i="46"/>
  <c r="N10" i="46"/>
  <c r="P10" i="46"/>
  <c r="Q10" i="46"/>
  <c r="R10" i="46"/>
  <c r="M12" i="46"/>
  <c r="O12" i="46"/>
  <c r="Q12" i="46"/>
  <c r="S12" i="46"/>
  <c r="M13" i="46"/>
  <c r="O13" i="46"/>
  <c r="Q13" i="46"/>
  <c r="S13" i="46"/>
  <c r="M14" i="46"/>
  <c r="O14" i="46"/>
  <c r="Q14" i="46"/>
  <c r="S14" i="46"/>
  <c r="M15" i="46"/>
  <c r="O15" i="46"/>
  <c r="Q15" i="46"/>
  <c r="S15" i="46"/>
  <c r="L16" i="46"/>
  <c r="M16" i="46" s="1"/>
  <c r="N16" i="46"/>
  <c r="O16" i="46" s="1"/>
  <c r="P16" i="46"/>
  <c r="Q16" i="46" s="1"/>
  <c r="R16" i="46"/>
  <c r="S16" i="46" s="1"/>
  <c r="M17" i="46"/>
  <c r="O17" i="46"/>
  <c r="Q17" i="46"/>
  <c r="S17" i="46"/>
  <c r="M18" i="46"/>
  <c r="O18" i="46"/>
  <c r="Q18" i="46"/>
  <c r="S18" i="46"/>
  <c r="M19" i="46"/>
  <c r="O19" i="46"/>
  <c r="Q19" i="46"/>
  <c r="S19" i="46"/>
  <c r="F32" i="47" l="1"/>
  <c r="K10" i="46"/>
  <c r="O10" i="46"/>
  <c r="S10" i="46"/>
  <c r="M10" i="46"/>
  <c r="G10" i="46"/>
  <c r="I10" i="46"/>
  <c r="Y52" i="46"/>
  <c r="W18" i="46"/>
  <c r="AA16" i="46"/>
  <c r="AB54" i="46"/>
  <c r="Z54" i="46"/>
  <c r="X54" i="46"/>
  <c r="V54" i="46"/>
  <c r="T54" i="46"/>
  <c r="R54" i="46"/>
  <c r="P54" i="46"/>
  <c r="N54" i="46"/>
  <c r="L54" i="46"/>
  <c r="J54" i="46"/>
  <c r="H54" i="46"/>
  <c r="F54" i="46"/>
  <c r="D54" i="46"/>
  <c r="AC53" i="46"/>
  <c r="AA53" i="46"/>
  <c r="Y53" i="46"/>
  <c r="W53" i="46"/>
  <c r="U53" i="46"/>
  <c r="S53" i="46"/>
  <c r="Q53" i="46"/>
  <c r="O53" i="46"/>
  <c r="M53" i="46"/>
  <c r="I53" i="46"/>
  <c r="G53" i="46"/>
  <c r="AC52" i="46"/>
  <c r="AA52" i="46"/>
  <c r="W52" i="46"/>
  <c r="U52" i="46"/>
  <c r="S52" i="46"/>
  <c r="Q52" i="46"/>
  <c r="O52" i="46"/>
  <c r="M52" i="46"/>
  <c r="K52" i="46"/>
  <c r="G52" i="46"/>
  <c r="AC51" i="46"/>
  <c r="AA51" i="46"/>
  <c r="Y51" i="46"/>
  <c r="W51" i="46"/>
  <c r="U51" i="46"/>
  <c r="AB50" i="46"/>
  <c r="Z50" i="46"/>
  <c r="X50" i="46"/>
  <c r="V50" i="46"/>
  <c r="T50" i="46"/>
  <c r="R50" i="46"/>
  <c r="P50" i="46"/>
  <c r="N50" i="46"/>
  <c r="L50" i="46"/>
  <c r="J50" i="46"/>
  <c r="H50" i="46"/>
  <c r="F50" i="46"/>
  <c r="D50" i="46"/>
  <c r="D25" i="46"/>
  <c r="AB46" i="46"/>
  <c r="Z46" i="46"/>
  <c r="X46" i="46"/>
  <c r="V46" i="46"/>
  <c r="T46" i="46"/>
  <c r="R46" i="46"/>
  <c r="P46" i="46"/>
  <c r="N46" i="46"/>
  <c r="L46" i="46"/>
  <c r="J46" i="46"/>
  <c r="H46" i="46"/>
  <c r="F46" i="46"/>
  <c r="D46" i="46"/>
  <c r="AB29" i="46"/>
  <c r="Z29" i="46"/>
  <c r="X29" i="46"/>
  <c r="V29" i="46"/>
  <c r="T29" i="46"/>
  <c r="R29" i="46"/>
  <c r="P29" i="46"/>
  <c r="N29" i="46"/>
  <c r="L29" i="46"/>
  <c r="J29" i="46"/>
  <c r="H29" i="46"/>
  <c r="F29" i="46"/>
  <c r="D29" i="46"/>
  <c r="AB25" i="46"/>
  <c r="Z25" i="46"/>
  <c r="X25" i="46"/>
  <c r="V25" i="46"/>
  <c r="T25" i="46"/>
  <c r="R25" i="46"/>
  <c r="P25" i="46"/>
  <c r="N25" i="46"/>
  <c r="L25" i="46"/>
  <c r="J25" i="46"/>
  <c r="H25" i="46"/>
  <c r="F25" i="46"/>
  <c r="AB41" i="46"/>
  <c r="Z41" i="46"/>
  <c r="X41" i="46"/>
  <c r="V41" i="46"/>
  <c r="T41" i="46"/>
  <c r="R41" i="46"/>
  <c r="P41" i="46"/>
  <c r="N41" i="46"/>
  <c r="L41" i="46"/>
  <c r="J41" i="46"/>
  <c r="H41" i="46"/>
  <c r="F41" i="46"/>
  <c r="D41" i="46"/>
  <c r="AB36" i="46"/>
  <c r="Z36" i="46"/>
  <c r="X36" i="46"/>
  <c r="V36" i="46"/>
  <c r="T36" i="46"/>
  <c r="R36" i="46"/>
  <c r="P36" i="46"/>
  <c r="N36" i="46"/>
  <c r="L36" i="46"/>
  <c r="J36" i="46"/>
  <c r="H36" i="46"/>
  <c r="F36" i="46"/>
  <c r="D36" i="46"/>
  <c r="AC43" i="46"/>
  <c r="AA43" i="46"/>
  <c r="Y43" i="46"/>
  <c r="W43" i="46"/>
  <c r="Q43" i="46"/>
  <c r="O43" i="46"/>
  <c r="M43" i="46"/>
  <c r="K43" i="46"/>
  <c r="I43" i="46"/>
  <c r="G43" i="46"/>
  <c r="AC42" i="46"/>
  <c r="AA42" i="46"/>
  <c r="Y42" i="46"/>
  <c r="W42" i="46"/>
  <c r="U42" i="46"/>
  <c r="S42" i="46"/>
  <c r="Q42" i="46"/>
  <c r="O42" i="46"/>
  <c r="M42" i="46"/>
  <c r="K42" i="46"/>
  <c r="I42" i="46"/>
  <c r="G42" i="46"/>
  <c r="AC40" i="46"/>
  <c r="AA40" i="46"/>
  <c r="W40" i="46"/>
  <c r="U40" i="46"/>
  <c r="S40" i="46"/>
  <c r="Q40" i="46"/>
  <c r="O40" i="46"/>
  <c r="M40" i="46"/>
  <c r="K40" i="46"/>
  <c r="I40" i="46"/>
  <c r="G40" i="46"/>
  <c r="AC39" i="46"/>
  <c r="AA39" i="46"/>
  <c r="W39" i="46"/>
  <c r="U39" i="46"/>
  <c r="S39" i="46"/>
  <c r="Q39" i="46"/>
  <c r="O39" i="46"/>
  <c r="M39" i="46"/>
  <c r="K39" i="46"/>
  <c r="I39" i="46"/>
  <c r="G39" i="46"/>
  <c r="AC38" i="46"/>
  <c r="AA38" i="46"/>
  <c r="Y41" i="46"/>
  <c r="W38" i="46"/>
  <c r="U38" i="46"/>
  <c r="S38" i="46"/>
  <c r="Q38" i="46"/>
  <c r="O38" i="46"/>
  <c r="M38" i="46"/>
  <c r="K38" i="46"/>
  <c r="I38" i="46"/>
  <c r="G38" i="46"/>
  <c r="AC45" i="46"/>
  <c r="AA45" i="46"/>
  <c r="Y45" i="46"/>
  <c r="W45" i="46"/>
  <c r="Q45" i="46"/>
  <c r="O45" i="46"/>
  <c r="M45" i="46"/>
  <c r="K45" i="46"/>
  <c r="I45" i="46"/>
  <c r="G45" i="46"/>
  <c r="AC44" i="46"/>
  <c r="AA44" i="46"/>
  <c r="Y44" i="46"/>
  <c r="W44" i="46"/>
  <c r="Q44" i="46"/>
  <c r="O44" i="46"/>
  <c r="M44" i="46"/>
  <c r="K44" i="46"/>
  <c r="I44" i="46"/>
  <c r="G44" i="46"/>
  <c r="AB20" i="46"/>
  <c r="Z20" i="46"/>
  <c r="X20" i="46"/>
  <c r="V20" i="46"/>
  <c r="T20" i="46"/>
  <c r="R20" i="46"/>
  <c r="R57" i="46" s="1"/>
  <c r="P20" i="46"/>
  <c r="P57" i="46" s="1"/>
  <c r="N20" i="46"/>
  <c r="N57" i="46" s="1"/>
  <c r="AB10" i="46"/>
  <c r="Z10" i="46"/>
  <c r="X10" i="46"/>
  <c r="V10" i="46"/>
  <c r="T10" i="46"/>
  <c r="Y18" i="46"/>
  <c r="Y19" i="46"/>
  <c r="W19" i="46"/>
  <c r="L20" i="46"/>
  <c r="L57" i="46" s="1"/>
  <c r="F20" i="46"/>
  <c r="U15" i="46"/>
  <c r="W15" i="46"/>
  <c r="Y15" i="46"/>
  <c r="AA15" i="46"/>
  <c r="AC15" i="46"/>
  <c r="U14" i="46"/>
  <c r="W14" i="46"/>
  <c r="Y14" i="46"/>
  <c r="AA14" i="46"/>
  <c r="AC14" i="46"/>
  <c r="AC19" i="46"/>
  <c r="AA19" i="46"/>
  <c r="U19" i="46"/>
  <c r="AC49" i="46"/>
  <c r="AA49" i="46"/>
  <c r="Y49" i="46"/>
  <c r="W49" i="46"/>
  <c r="U49" i="46"/>
  <c r="S49" i="46"/>
  <c r="Q49" i="46"/>
  <c r="O49" i="46"/>
  <c r="M49" i="46"/>
  <c r="I49" i="46"/>
  <c r="G49" i="46"/>
  <c r="AC48" i="46"/>
  <c r="AA48" i="46"/>
  <c r="Y48" i="46"/>
  <c r="W48" i="46"/>
  <c r="U48" i="46"/>
  <c r="S48" i="46"/>
  <c r="Q48" i="46"/>
  <c r="O48" i="46"/>
  <c r="M48" i="46"/>
  <c r="K48" i="46"/>
  <c r="K50" i="46" s="1"/>
  <c r="I48" i="46"/>
  <c r="G48" i="46"/>
  <c r="AC47" i="46"/>
  <c r="AA47" i="46"/>
  <c r="Y47" i="46"/>
  <c r="W47" i="46"/>
  <c r="U47" i="46"/>
  <c r="S47" i="46"/>
  <c r="Q47" i="46"/>
  <c r="O47" i="46"/>
  <c r="M47" i="46"/>
  <c r="I47" i="46"/>
  <c r="G47" i="46"/>
  <c r="AC35" i="46"/>
  <c r="AA35" i="46"/>
  <c r="Y35" i="46"/>
  <c r="W35" i="46"/>
  <c r="U35" i="46"/>
  <c r="Q35" i="46"/>
  <c r="O35" i="46"/>
  <c r="M35" i="46"/>
  <c r="I35" i="46"/>
  <c r="G35" i="46"/>
  <c r="AC34" i="46"/>
  <c r="AA34" i="46"/>
  <c r="Y34" i="46"/>
  <c r="W34" i="46"/>
  <c r="U34" i="46"/>
  <c r="Q34" i="46"/>
  <c r="O34" i="46"/>
  <c r="M34" i="46"/>
  <c r="I34" i="46"/>
  <c r="G34" i="46"/>
  <c r="AC33" i="46"/>
  <c r="AA33" i="46"/>
  <c r="Y33" i="46"/>
  <c r="W33" i="46"/>
  <c r="U33" i="46"/>
  <c r="Q33" i="46"/>
  <c r="O33" i="46"/>
  <c r="M33" i="46"/>
  <c r="I33" i="46"/>
  <c r="G33" i="46"/>
  <c r="AC32" i="46"/>
  <c r="AA32" i="46"/>
  <c r="Y32" i="46"/>
  <c r="W32" i="46"/>
  <c r="U32" i="46"/>
  <c r="Q32" i="46"/>
  <c r="O32" i="46"/>
  <c r="M32" i="46"/>
  <c r="I32" i="46"/>
  <c r="G32" i="46"/>
  <c r="AC31" i="46"/>
  <c r="AA31" i="46"/>
  <c r="Y31" i="46"/>
  <c r="W31" i="46"/>
  <c r="U31" i="46"/>
  <c r="S36" i="46"/>
  <c r="Q31" i="46"/>
  <c r="O31" i="46"/>
  <c r="M31" i="46"/>
  <c r="I31" i="46"/>
  <c r="G31" i="46"/>
  <c r="AC28" i="46"/>
  <c r="AA28" i="46"/>
  <c r="Y28" i="46"/>
  <c r="W28" i="46"/>
  <c r="U28" i="46"/>
  <c r="S28" i="46"/>
  <c r="Q28" i="46"/>
  <c r="O28" i="46"/>
  <c r="M28" i="46"/>
  <c r="K28" i="46"/>
  <c r="I28" i="46"/>
  <c r="G28" i="46"/>
  <c r="AC27" i="46"/>
  <c r="AC29" i="46" s="1"/>
  <c r="AA27" i="46"/>
  <c r="Y27" i="46"/>
  <c r="W27" i="46"/>
  <c r="U27" i="46"/>
  <c r="S27" i="46"/>
  <c r="S29" i="46" s="1"/>
  <c r="Q27" i="46"/>
  <c r="O27" i="46"/>
  <c r="M27" i="46"/>
  <c r="M29" i="46" s="1"/>
  <c r="K27" i="46"/>
  <c r="I27" i="46"/>
  <c r="G27" i="46"/>
  <c r="AC26" i="46"/>
  <c r="AA26" i="46"/>
  <c r="Y26" i="46"/>
  <c r="W26" i="46"/>
  <c r="U26" i="46"/>
  <c r="S26" i="46"/>
  <c r="Q26" i="46"/>
  <c r="O26" i="46"/>
  <c r="M26" i="46"/>
  <c r="K26" i="46"/>
  <c r="I26" i="46"/>
  <c r="G26" i="46"/>
  <c r="AC23" i="46"/>
  <c r="AA23" i="46"/>
  <c r="Y23" i="46"/>
  <c r="Y25" i="46" s="1"/>
  <c r="W23" i="46"/>
  <c r="U23" i="46"/>
  <c r="K23" i="46"/>
  <c r="G23" i="46"/>
  <c r="G25" i="46" s="1"/>
  <c r="AC22" i="46"/>
  <c r="AA22" i="46"/>
  <c r="W22" i="46"/>
  <c r="U22" i="46"/>
  <c r="K22" i="46"/>
  <c r="I25" i="46"/>
  <c r="AC18" i="46"/>
  <c r="AA18" i="46"/>
  <c r="U18" i="46"/>
  <c r="AC17" i="46"/>
  <c r="AA17" i="46"/>
  <c r="Y17" i="46"/>
  <c r="W17" i="46"/>
  <c r="U17" i="46"/>
  <c r="AC16" i="46"/>
  <c r="W16" i="46"/>
  <c r="U16" i="46"/>
  <c r="AC13" i="46"/>
  <c r="AA13" i="46"/>
  <c r="Y13" i="46"/>
  <c r="W13" i="46"/>
  <c r="U13" i="46"/>
  <c r="AC12" i="46"/>
  <c r="AA12" i="46"/>
  <c r="Y12" i="46"/>
  <c r="W12" i="46"/>
  <c r="U12" i="46"/>
  <c r="AC8" i="46"/>
  <c r="AA8" i="46"/>
  <c r="Y8" i="46"/>
  <c r="W8" i="46"/>
  <c r="U8" i="46"/>
  <c r="AC7" i="46"/>
  <c r="AA7" i="46"/>
  <c r="Y7" i="46"/>
  <c r="W7" i="46"/>
  <c r="U7" i="46"/>
  <c r="AC6" i="46"/>
  <c r="AA6" i="46"/>
  <c r="Y6" i="46"/>
  <c r="W6" i="46"/>
  <c r="U6" i="46"/>
  <c r="O29" i="46" l="1"/>
  <c r="Q29" i="46"/>
  <c r="AD6" i="46"/>
  <c r="AD8" i="46"/>
  <c r="AD13" i="46"/>
  <c r="AD7" i="46"/>
  <c r="AD12" i="46"/>
  <c r="AD17" i="46"/>
  <c r="AD19" i="46"/>
  <c r="AD15" i="46"/>
  <c r="I41" i="46"/>
  <c r="AD18" i="46"/>
  <c r="K25" i="46"/>
  <c r="AA25" i="46"/>
  <c r="O36" i="46"/>
  <c r="K41" i="46"/>
  <c r="AA41" i="46"/>
  <c r="U25" i="46"/>
  <c r="Q36" i="46"/>
  <c r="M41" i="46"/>
  <c r="AC41" i="46"/>
  <c r="W25" i="46"/>
  <c r="G41" i="46"/>
  <c r="W41" i="46"/>
  <c r="S54" i="46"/>
  <c r="M36" i="46"/>
  <c r="AC36" i="46"/>
  <c r="AD14" i="46"/>
  <c r="M25" i="46"/>
  <c r="U29" i="46"/>
  <c r="U36" i="46"/>
  <c r="M50" i="46"/>
  <c r="O25" i="46"/>
  <c r="G29" i="46"/>
  <c r="W29" i="46"/>
  <c r="G36" i="46"/>
  <c r="W36" i="46"/>
  <c r="O41" i="46"/>
  <c r="K54" i="46"/>
  <c r="Q25" i="46"/>
  <c r="I29" i="46"/>
  <c r="Y29" i="46"/>
  <c r="I36" i="46"/>
  <c r="Y36" i="46"/>
  <c r="Q41" i="46"/>
  <c r="AC25" i="46"/>
  <c r="AC50" i="46"/>
  <c r="S25" i="46"/>
  <c r="K29" i="46"/>
  <c r="AA29" i="46"/>
  <c r="K36" i="46"/>
  <c r="AA36" i="46"/>
  <c r="S46" i="46"/>
  <c r="S41" i="46"/>
  <c r="U41" i="46"/>
  <c r="I52" i="46"/>
  <c r="I54" i="46" s="1"/>
  <c r="AA54" i="46"/>
  <c r="O54" i="46"/>
  <c r="W54" i="46"/>
  <c r="AD53" i="46"/>
  <c r="AA9" i="46"/>
  <c r="AA10" i="46" s="1"/>
  <c r="Y9" i="46"/>
  <c r="Y10" i="46" s="1"/>
  <c r="W9" i="46"/>
  <c r="W10" i="46" s="1"/>
  <c r="S50" i="46"/>
  <c r="U9" i="46"/>
  <c r="AC9" i="46"/>
  <c r="AC10" i="46" s="1"/>
  <c r="AA20" i="46"/>
  <c r="Q20" i="46"/>
  <c r="Y16" i="46"/>
  <c r="Y20" i="46" s="1"/>
  <c r="I20" i="46"/>
  <c r="K20" i="46"/>
  <c r="Q54" i="46"/>
  <c r="Y54" i="46"/>
  <c r="M54" i="46"/>
  <c r="U54" i="46"/>
  <c r="AC54" i="46"/>
  <c r="AD51" i="46"/>
  <c r="G54" i="46"/>
  <c r="AA50" i="46"/>
  <c r="Y50" i="46"/>
  <c r="G50" i="46"/>
  <c r="W50" i="46"/>
  <c r="U50" i="46"/>
  <c r="Q50" i="46"/>
  <c r="O50" i="46"/>
  <c r="I50" i="46"/>
  <c r="M46" i="46"/>
  <c r="Q46" i="46"/>
  <c r="K46" i="46"/>
  <c r="AA46" i="46"/>
  <c r="I46" i="46"/>
  <c r="U46" i="46"/>
  <c r="AC46" i="46"/>
  <c r="Y46" i="46"/>
  <c r="G46" i="46"/>
  <c r="O46" i="46"/>
  <c r="W46" i="46"/>
  <c r="O20" i="46"/>
  <c r="G20" i="46"/>
  <c r="W20" i="46"/>
  <c r="M20" i="46"/>
  <c r="U20" i="46"/>
  <c r="AC20" i="46"/>
  <c r="J20" i="46"/>
  <c r="AD44" i="46"/>
  <c r="AD45" i="46"/>
  <c r="AD42" i="46"/>
  <c r="AD43" i="46"/>
  <c r="H20" i="46"/>
  <c r="AD40" i="46"/>
  <c r="AD39" i="46"/>
  <c r="AD38" i="46"/>
  <c r="AD22" i="46"/>
  <c r="AD23" i="46"/>
  <c r="AD26" i="46"/>
  <c r="AD27" i="46"/>
  <c r="AD28" i="46"/>
  <c r="AD31" i="46"/>
  <c r="AD32" i="46"/>
  <c r="AD33" i="46"/>
  <c r="AD34" i="46"/>
  <c r="AD35" i="46"/>
  <c r="AD47" i="46"/>
  <c r="AD48" i="46"/>
  <c r="AD49" i="46"/>
  <c r="Q55" i="46" l="1"/>
  <c r="G55" i="46"/>
  <c r="M55" i="46"/>
  <c r="O55" i="46"/>
  <c r="U10" i="46"/>
  <c r="U55" i="46" s="1"/>
  <c r="U59" i="46" s="1"/>
  <c r="AD9" i="46"/>
  <c r="AD10" i="46" s="1"/>
  <c r="K55" i="46"/>
  <c r="K59" i="46" s="1"/>
  <c r="I55" i="46"/>
  <c r="I59" i="46" s="1"/>
  <c r="AD16" i="46"/>
  <c r="S55" i="46"/>
  <c r="M59" i="46"/>
  <c r="AD20" i="46"/>
  <c r="AD57" i="46"/>
  <c r="S20" i="46"/>
  <c r="AD52" i="46"/>
  <c r="AD54" i="46" s="1"/>
  <c r="AE51" i="46" s="1"/>
  <c r="G59" i="46"/>
  <c r="AA55" i="46"/>
  <c r="AA59" i="46" s="1"/>
  <c r="Q59" i="46"/>
  <c r="W55" i="46"/>
  <c r="W59" i="46" s="1"/>
  <c r="AC55" i="46"/>
  <c r="AC59" i="46" s="1"/>
  <c r="O59" i="46"/>
  <c r="Y55" i="46"/>
  <c r="Y59" i="46" s="1"/>
  <c r="AD50" i="46"/>
  <c r="AE47" i="46" s="1"/>
  <c r="AD29" i="46"/>
  <c r="AD46" i="46"/>
  <c r="AD36" i="46"/>
  <c r="AD25" i="46"/>
  <c r="AD41" i="46"/>
  <c r="S59" i="46" l="1"/>
  <c r="AE5" i="46"/>
  <c r="AD55" i="46"/>
  <c r="AD59" i="46" s="1"/>
  <c r="AE21" i="46"/>
  <c r="AE30" i="46"/>
</calcChain>
</file>

<file path=xl/sharedStrings.xml><?xml version="1.0" encoding="utf-8"?>
<sst xmlns="http://schemas.openxmlformats.org/spreadsheetml/2006/main" count="277" uniqueCount="191">
  <si>
    <t>Contracts</t>
  </si>
  <si>
    <t>Unit</t>
  </si>
  <si>
    <t>Cost</t>
  </si>
  <si>
    <t>Expense Item</t>
  </si>
  <si>
    <t>QTY</t>
  </si>
  <si>
    <t>$$$/hour</t>
  </si>
  <si>
    <t>Comments and Assumptions</t>
  </si>
  <si>
    <t>A</t>
  </si>
  <si>
    <t>B</t>
  </si>
  <si>
    <t>C</t>
  </si>
  <si>
    <t>$$$/mo</t>
  </si>
  <si>
    <t>October</t>
  </si>
  <si>
    <t>Costs</t>
  </si>
  <si>
    <t>November</t>
  </si>
  <si>
    <t>December</t>
  </si>
  <si>
    <t>January</t>
  </si>
  <si>
    <t>March</t>
  </si>
  <si>
    <t>April</t>
  </si>
  <si>
    <t>May</t>
  </si>
  <si>
    <t>June</t>
  </si>
  <si>
    <t>July</t>
  </si>
  <si>
    <t>August</t>
  </si>
  <si>
    <t>February</t>
  </si>
  <si>
    <t>September</t>
  </si>
  <si>
    <t>Yearly</t>
  </si>
  <si>
    <t xml:space="preserve"> </t>
  </si>
  <si>
    <t>Task</t>
  </si>
  <si>
    <t>Start</t>
  </si>
  <si>
    <t>Duration</t>
  </si>
  <si>
    <t>Task 1</t>
  </si>
  <si>
    <t>Task 2</t>
  </si>
  <si>
    <t>Task 3</t>
  </si>
  <si>
    <t>Task 4</t>
  </si>
  <si>
    <t>Task 5</t>
  </si>
  <si>
    <t>Task number</t>
  </si>
  <si>
    <t>Predessesor</t>
  </si>
  <si>
    <t>Negotiate Accreditation Reconciliation Plan with I2WD and YPG NEC</t>
  </si>
  <si>
    <t>3 months</t>
  </si>
  <si>
    <t>YPG Redo ACTEN Accreditation if negotiations fail</t>
  </si>
  <si>
    <t>9 months</t>
  </si>
  <si>
    <t>Implement Accreditation Plan</t>
  </si>
  <si>
    <t>1 month</t>
  </si>
  <si>
    <t>Evaluate I2WD capabilities</t>
  </si>
  <si>
    <t>2 weeks</t>
  </si>
  <si>
    <t>Evaluate YPG Testing needs</t>
  </si>
  <si>
    <t>Evaluate Technical Issues and Risks</t>
  </si>
  <si>
    <t>1,4,5</t>
  </si>
  <si>
    <t>Develop courses of actions with costs and funding sources</t>
  </si>
  <si>
    <t>1 week</t>
  </si>
  <si>
    <t>Evaluate risks of each course of action</t>
  </si>
  <si>
    <t>Negotiate with JIEDDO which technologies will be relocated or decommisioned.</t>
  </si>
  <si>
    <t xml:space="preserve">Decide with I2WD which technologies controlled at I2WD (NOC) </t>
  </si>
  <si>
    <t>Implement required MOAs and funding to I2WD</t>
  </si>
  <si>
    <t xml:space="preserve">Implement and verify backhaul from I2WD </t>
  </si>
  <si>
    <t>Verify I2WD GSM Over the Air is correct</t>
  </si>
  <si>
    <t>Run one GSM test with I2WD while YPG assets available</t>
  </si>
  <si>
    <t>Verify I2WD WCDMA Over the Air is correct</t>
  </si>
  <si>
    <t>Run one WCDMA test with I2WD while YPG assets available</t>
  </si>
  <si>
    <t>Suspend C2K Over the Air testing</t>
  </si>
  <si>
    <t>Decommission Ericsson</t>
  </si>
  <si>
    <t>Decommission Nokia</t>
  </si>
  <si>
    <t>Decommision WiMax</t>
  </si>
  <si>
    <t>Relocate or decommision Alcatel Lucent C2K</t>
  </si>
  <si>
    <t>2 months</t>
  </si>
  <si>
    <t>Re-establish C2K Testing at YPG</t>
  </si>
  <si>
    <t>No Telecom Switching Assets at YPG</t>
  </si>
  <si>
    <t>$$$/year</t>
  </si>
  <si>
    <t>White Sands Test Center
Large Blast Thermal Simulator</t>
  </si>
  <si>
    <t>Labor Costs</t>
  </si>
  <si>
    <t>Civilian</t>
  </si>
  <si>
    <t>Program Management</t>
  </si>
  <si>
    <t>Test Oversight/Conduct</t>
  </si>
  <si>
    <t>Contractor</t>
  </si>
  <si>
    <t>Engineer 2</t>
  </si>
  <si>
    <t>Engineer 3</t>
  </si>
  <si>
    <t>Engineer Specialist</t>
  </si>
  <si>
    <t>Contract Management</t>
  </si>
  <si>
    <t>Resource Management</t>
  </si>
  <si>
    <t>Total Civilian Labor</t>
  </si>
  <si>
    <t>Contract Oversight</t>
  </si>
  <si>
    <t>Total Contractor Labor</t>
  </si>
  <si>
    <t>Engineering Technician A</t>
  </si>
  <si>
    <t>Electronics Technician A</t>
  </si>
  <si>
    <t>Electronics Technician C</t>
  </si>
  <si>
    <t>Mechanical Technician C</t>
  </si>
  <si>
    <t>One month dedicated to facility configuration</t>
  </si>
  <si>
    <t xml:space="preserve">     and soft mothball status</t>
  </si>
  <si>
    <t xml:space="preserve">Contract support maintains facility </t>
  </si>
  <si>
    <t xml:space="preserve">     throughout soft mothball status</t>
  </si>
  <si>
    <t>Latrines</t>
  </si>
  <si>
    <t>Refuse Services</t>
  </si>
  <si>
    <t>Equipment</t>
  </si>
  <si>
    <t>Airblast System Maintenance</t>
  </si>
  <si>
    <t>Firing Sets</t>
  </si>
  <si>
    <t>PLCs</t>
  </si>
  <si>
    <t>Booster</t>
  </si>
  <si>
    <t>Dryer</t>
  </si>
  <si>
    <t>Compressor</t>
  </si>
  <si>
    <t>Thermal Radiation Sources</t>
  </si>
  <si>
    <t>Thermal Radiation Source System</t>
  </si>
  <si>
    <t>Total Civilian Contracts</t>
  </si>
  <si>
    <t>Total Contractor Contracts</t>
  </si>
  <si>
    <t>Total TRS Mntc</t>
  </si>
  <si>
    <t>Total ABS Mtnc</t>
  </si>
  <si>
    <t>Control Room Maintenance</t>
  </si>
  <si>
    <t>Hardware/Software</t>
  </si>
  <si>
    <t>Cabling</t>
  </si>
  <si>
    <t>Display System</t>
  </si>
  <si>
    <t>Total Control Room Mntc</t>
  </si>
  <si>
    <t>Supplies</t>
  </si>
  <si>
    <t>Airblast System Hardware</t>
  </si>
  <si>
    <t>Calibration Services</t>
  </si>
  <si>
    <t>Forklift / Manlift / Scissor Lift</t>
  </si>
  <si>
    <t>Sweeper/Scrubber</t>
  </si>
  <si>
    <t>Total Supplies</t>
  </si>
  <si>
    <t>Utilities</t>
  </si>
  <si>
    <t>GSA Vehicles</t>
  </si>
  <si>
    <t>Rent/
Comms/
Utilities/
Transpt</t>
  </si>
  <si>
    <t>Total Rent/Comm/Util/Trspt</t>
  </si>
  <si>
    <t>Monthly Test Hours</t>
  </si>
  <si>
    <t>Non-Labor Cost per Hour</t>
  </si>
  <si>
    <t>Monthly Maintenance and Non-Labor Totals</t>
  </si>
  <si>
    <t>Testing occurs 2nd Qtr each year</t>
  </si>
  <si>
    <t xml:space="preserve">       Rate per hour</t>
  </si>
  <si>
    <t>Estimated Reimbursable Labor Hours - FY20</t>
  </si>
  <si>
    <t xml:space="preserve">       Totals</t>
  </si>
  <si>
    <t>Antennas/Cables</t>
  </si>
  <si>
    <t>ACTEN Equip/Ant</t>
  </si>
  <si>
    <t>ACTEN Parts &amp; Maint</t>
  </si>
  <si>
    <t>RI Device Materials</t>
  </si>
  <si>
    <t>RI Field Laptops</t>
  </si>
  <si>
    <t>RF materials</t>
  </si>
  <si>
    <t>EME part and materials</t>
  </si>
  <si>
    <t>Trailer Repair</t>
  </si>
  <si>
    <t>Osilloscopes</t>
  </si>
  <si>
    <t>Spectrum Analyzer</t>
  </si>
  <si>
    <t>Signal Generator</t>
  </si>
  <si>
    <t>Generator Parts</t>
  </si>
  <si>
    <t>Government Calibrations</t>
  </si>
  <si>
    <t>Contract Calibrations</t>
  </si>
  <si>
    <t>TDY costs</t>
  </si>
  <si>
    <t>RF Training</t>
  </si>
  <si>
    <t>EW Phones</t>
  </si>
  <si>
    <t>Equip Repair &amp; Maint</t>
  </si>
  <si>
    <t>Combat Vehicle Parts</t>
  </si>
  <si>
    <t>Travel</t>
  </si>
  <si>
    <t>GSA Vehicle</t>
  </si>
  <si>
    <t>Office Supplies &amp; Admin</t>
  </si>
  <si>
    <t>Non Labor Expenses:</t>
  </si>
  <si>
    <t>Civilian Labor</t>
  </si>
  <si>
    <t>Contract Labor</t>
  </si>
  <si>
    <t>License - Belarc BelManage</t>
  </si>
  <si>
    <t>License - KiWi Syslog</t>
  </si>
  <si>
    <t>License - Labview</t>
  </si>
  <si>
    <t>Contract - EME Replamcement</t>
  </si>
  <si>
    <t>% of budget</t>
  </si>
  <si>
    <t>Total</t>
  </si>
  <si>
    <t>Targets Division</t>
  </si>
  <si>
    <t>Radio Frequency Branch</t>
  </si>
  <si>
    <t>Electronic Warfare Branch</t>
  </si>
  <si>
    <t>Budgeted Cost Category</t>
  </si>
  <si>
    <t>C-IED Overhead</t>
  </si>
  <si>
    <t>Tier 1 Rate applied to all RLH.</t>
  </si>
  <si>
    <t>OH Rate</t>
  </si>
  <si>
    <t>Direct Funding/Flying Hours</t>
  </si>
  <si>
    <t>Reimbursable Labor Hours</t>
  </si>
  <si>
    <t>Training</t>
  </si>
  <si>
    <t>Test Tech</t>
  </si>
  <si>
    <t>Test Ops</t>
  </si>
  <si>
    <t>Support Ops</t>
  </si>
  <si>
    <t>Logistics</t>
  </si>
  <si>
    <t>IT</t>
  </si>
  <si>
    <t>G&amp;A</t>
  </si>
  <si>
    <t>Fac &amp; Maint</t>
  </si>
  <si>
    <t>Non-Labor by Cost Pool</t>
  </si>
  <si>
    <t>Indirect KTR</t>
  </si>
  <si>
    <t>Indirect CIV</t>
  </si>
  <si>
    <t>Labor</t>
  </si>
  <si>
    <t>Low</t>
  </si>
  <si>
    <t>High</t>
  </si>
  <si>
    <t>Ammo</t>
  </si>
  <si>
    <t>Tier 1</t>
  </si>
  <si>
    <t>Grand Total</t>
  </si>
  <si>
    <t>TPID</t>
  </si>
  <si>
    <t>MSTD</t>
  </si>
  <si>
    <t>ECTD</t>
  </si>
  <si>
    <t>AFTD</t>
  </si>
  <si>
    <t>CS+</t>
  </si>
  <si>
    <t>RTC FY21 Budget</t>
  </si>
  <si>
    <t>ATEC FY 21 INDIRECT RATES</t>
  </si>
  <si>
    <t xml:space="preserve">
Separate indirect rates approved for each identified test center. Rate should be applied for each touch time (direct) labor hour purchased. Additional information on methodology and computation of rate is provided.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</si>
</sst>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
    <numFmt numFmtId="165" formatCode="&quot;$&quot;#,##0.00"/>
    <numFmt numFmtId="166" formatCode="_(* #,##0_);_(* \(#,##0\);_(* &quot;-&quot;??_);_(@_)"/>
  </numFmts>
  <fonts count="39"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Arial"/>
      <family val="2"/>
    </font>
    <font>
      <sz val="8"/>
      <color theme="1"/>
      <name val="Arial"/>
      <family val="2"/>
    </font>
    <font>
      <i/>
      <sz val="10"/>
      <color theme="1"/>
      <name val="Arial"/>
      <family val="2"/>
    </font>
    <font>
      <b/>
      <sz val="12"/>
      <color theme="1"/>
      <name val="Arial"/>
      <family val="2"/>
    </font>
    <font>
      <sz val="10"/>
      <name val="Arial"/>
      <family val="2"/>
    </font>
    <font>
      <b/>
      <sz val="16"/>
      <color theme="1"/>
      <name val="Arial"/>
      <family val="2"/>
    </font>
    <font>
      <sz val="10"/>
      <color rgb="FF444444"/>
      <name val="Segoe UI"/>
      <family val="2"/>
    </font>
    <font>
      <sz val="10"/>
      <color rgb="FF444444"/>
      <name val="Segoe UI"/>
      <family val="2"/>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theme="1"/>
      <name val="Aparajita"/>
      <family val="2"/>
    </font>
    <font>
      <sz val="18"/>
      <color theme="3"/>
      <name val="Cambria"/>
      <family val="2"/>
      <scheme val="major"/>
    </font>
    <font>
      <b/>
      <sz val="10"/>
      <name val="Arial"/>
      <family val="2"/>
    </font>
    <font>
      <sz val="12"/>
      <name val="Arial"/>
      <family val="2"/>
    </font>
    <font>
      <b/>
      <sz val="12"/>
      <name val="Arial"/>
      <family val="2"/>
    </font>
    <font>
      <sz val="11"/>
      <name val="Calibri"/>
      <family val="2"/>
      <scheme val="minor"/>
    </font>
    <font>
      <b/>
      <sz val="10"/>
      <color theme="1"/>
      <name val="Aparajita"/>
    </font>
    <font>
      <b/>
      <u/>
      <sz val="10"/>
      <color theme="1"/>
      <name val="Arial"/>
      <family val="2"/>
    </font>
  </fonts>
  <fills count="43">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rgb="FFF3F3F3"/>
        <bgColor indexed="64"/>
      </patternFill>
    </fill>
    <fill>
      <patternFill patternType="solid">
        <fgColor rgb="FFD8D8D8"/>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59999389629810485"/>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top style="medium">
        <color rgb="FFCCCCCC"/>
      </top>
      <bottom style="medium">
        <color rgb="FFCCCCCC"/>
      </bottom>
      <diagonal/>
    </border>
    <border>
      <left/>
      <right/>
      <top style="medium">
        <color rgb="FFA4A4A4"/>
      </top>
      <bottom style="medium">
        <color rgb="FFA4A4A4"/>
      </bottom>
      <diagonal/>
    </border>
    <border>
      <left/>
      <right/>
      <top/>
      <bottom style="medium">
        <color rgb="FFCCCCCC"/>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top style="thin">
        <color indexed="64"/>
      </top>
      <bottom/>
      <diagonal/>
    </border>
  </borders>
  <cellStyleXfs count="68">
    <xf numFmtId="0" fontId="0" fillId="0" borderId="0"/>
    <xf numFmtId="0" fontId="6" fillId="0" borderId="0"/>
    <xf numFmtId="0" fontId="5" fillId="0" borderId="0"/>
    <xf numFmtId="9" fontId="5" fillId="0" borderId="0" applyFont="0" applyFill="0" applyBorder="0" applyAlignment="0" applyProtection="0"/>
    <xf numFmtId="0" fontId="16" fillId="0" borderId="0" applyNumberFormat="0" applyFill="0" applyBorder="0" applyAlignment="0" applyProtection="0"/>
    <xf numFmtId="0" fontId="17" fillId="0" borderId="44" applyNumberFormat="0" applyFill="0" applyAlignment="0" applyProtection="0"/>
    <xf numFmtId="0" fontId="18" fillId="0" borderId="45" applyNumberFormat="0" applyFill="0" applyAlignment="0" applyProtection="0"/>
    <xf numFmtId="0" fontId="19" fillId="0" borderId="46" applyNumberFormat="0" applyFill="0" applyAlignment="0" applyProtection="0"/>
    <xf numFmtId="0" fontId="19" fillId="0" borderId="0" applyNumberFormat="0" applyFill="0" applyBorder="0" applyAlignment="0" applyProtection="0"/>
    <xf numFmtId="0" fontId="20" fillId="8" borderId="0" applyNumberFormat="0" applyBorder="0" applyAlignment="0" applyProtection="0"/>
    <xf numFmtId="0" fontId="21" fillId="9" borderId="0" applyNumberFormat="0" applyBorder="0" applyAlignment="0" applyProtection="0"/>
    <xf numFmtId="0" fontId="22" fillId="10" borderId="0" applyNumberFormat="0" applyBorder="0" applyAlignment="0" applyProtection="0"/>
    <xf numFmtId="0" fontId="23" fillId="11" borderId="47" applyNumberFormat="0" applyAlignment="0" applyProtection="0"/>
    <xf numFmtId="0" fontId="24" fillId="12" borderId="48" applyNumberFormat="0" applyAlignment="0" applyProtection="0"/>
    <xf numFmtId="0" fontId="25" fillId="12" borderId="47" applyNumberFormat="0" applyAlignment="0" applyProtection="0"/>
    <xf numFmtId="0" fontId="26" fillId="0" borderId="49" applyNumberFormat="0" applyFill="0" applyAlignment="0" applyProtection="0"/>
    <xf numFmtId="0" fontId="27" fillId="13" borderId="50"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15" fillId="0" borderId="52" applyNumberFormat="0" applyFill="0" applyAlignment="0" applyProtection="0"/>
    <xf numFmtId="0" fontId="30"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30" fillId="34" borderId="0" applyNumberFormat="0" applyBorder="0" applyAlignment="0" applyProtection="0"/>
    <xf numFmtId="0" fontId="30" fillId="35"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30" fillId="38" borderId="0" applyNumberFormat="0" applyBorder="0" applyAlignment="0" applyProtection="0"/>
    <xf numFmtId="0" fontId="4" fillId="0" borderId="0"/>
    <xf numFmtId="44" fontId="4" fillId="0" borderId="0" applyFont="0" applyFill="0" applyBorder="0" applyAlignment="0" applyProtection="0"/>
    <xf numFmtId="0" fontId="4" fillId="14" borderId="51" applyNumberFormat="0" applyFont="0" applyAlignment="0" applyProtection="0"/>
    <xf numFmtId="0" fontId="3" fillId="0" borderId="0"/>
    <xf numFmtId="44" fontId="3" fillId="0" borderId="0" applyFont="0" applyFill="0" applyBorder="0" applyAlignment="0" applyProtection="0"/>
    <xf numFmtId="0" fontId="2" fillId="0" borderId="0" applyNumberFormat="0" applyFont="0" applyFill="0" applyBorder="0" applyProtection="0">
      <alignment vertical="top"/>
    </xf>
    <xf numFmtId="0" fontId="32" fillId="0" borderId="0" applyNumberFormat="0" applyFill="0" applyBorder="0" applyAlignment="0" applyProtection="0"/>
    <xf numFmtId="0" fontId="2" fillId="14" borderId="51"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244">
    <xf numFmtId="0" fontId="0" fillId="0" borderId="0" xfId="0"/>
    <xf numFmtId="0" fontId="0" fillId="0" borderId="0" xfId="0" applyFill="1" applyBorder="1"/>
    <xf numFmtId="0" fontId="0" fillId="0" borderId="0" xfId="0" applyFill="1"/>
    <xf numFmtId="0" fontId="0" fillId="0" borderId="0" xfId="0" applyFill="1" applyBorder="1" applyAlignment="1">
      <alignment horizontal="center"/>
    </xf>
    <xf numFmtId="3" fontId="0" fillId="0" borderId="0" xfId="0" applyNumberFormat="1" applyFill="1" applyBorder="1"/>
    <xf numFmtId="0" fontId="0" fillId="0" borderId="0" xfId="0" applyBorder="1"/>
    <xf numFmtId="0" fontId="0" fillId="0" borderId="24" xfId="0" applyBorder="1"/>
    <xf numFmtId="0" fontId="0" fillId="0" borderId="17" xfId="0" applyBorder="1"/>
    <xf numFmtId="0" fontId="0" fillId="2" borderId="25" xfId="0" applyFill="1" applyBorder="1" applyAlignment="1">
      <alignment horizontal="center"/>
    </xf>
    <xf numFmtId="0" fontId="0" fillId="0" borderId="0" xfId="0" applyFill="1" applyBorder="1" applyAlignment="1"/>
    <xf numFmtId="3" fontId="0" fillId="0" borderId="4" xfId="0" applyNumberFormat="1" applyFont="1" applyBorder="1"/>
    <xf numFmtId="3" fontId="0" fillId="0" borderId="1" xfId="0" applyNumberFormat="1" applyFont="1" applyBorder="1"/>
    <xf numFmtId="0" fontId="0" fillId="0" borderId="10" xfId="0" applyBorder="1" applyAlignment="1">
      <alignment horizontal="center"/>
    </xf>
    <xf numFmtId="0" fontId="0" fillId="0" borderId="11" xfId="0" applyBorder="1" applyAlignment="1">
      <alignment horizontal="center"/>
    </xf>
    <xf numFmtId="0" fontId="0" fillId="0" borderId="11" xfId="0" applyFill="1" applyBorder="1" applyAlignment="1">
      <alignment horizontal="center"/>
    </xf>
    <xf numFmtId="3" fontId="0" fillId="3" borderId="20" xfId="0" applyNumberFormat="1" applyFont="1" applyFill="1" applyBorder="1" applyProtection="1">
      <protection locked="0"/>
    </xf>
    <xf numFmtId="3" fontId="0" fillId="3" borderId="33" xfId="0" applyNumberFormat="1" applyFont="1" applyFill="1" applyBorder="1" applyProtection="1">
      <protection locked="0"/>
    </xf>
    <xf numFmtId="0" fontId="0" fillId="2" borderId="16" xfId="0" applyFill="1" applyBorder="1" applyAlignment="1">
      <alignment horizontal="center" vertical="center" wrapText="1"/>
    </xf>
    <xf numFmtId="0" fontId="0" fillId="0" borderId="38" xfId="0" applyBorder="1" applyAlignment="1">
      <alignment horizontal="center"/>
    </xf>
    <xf numFmtId="3" fontId="0" fillId="0" borderId="32" xfId="0" applyNumberFormat="1" applyFont="1" applyBorder="1"/>
    <xf numFmtId="0" fontId="13" fillId="5" borderId="41" xfId="0" applyFont="1" applyFill="1" applyBorder="1" applyAlignment="1">
      <alignment vertical="top" wrapText="1" indent="1"/>
    </xf>
    <xf numFmtId="0" fontId="14" fillId="6" borderId="42" xfId="0" applyFont="1" applyFill="1" applyBorder="1" applyAlignment="1">
      <alignment horizontal="left" vertical="center" wrapText="1" indent="1"/>
    </xf>
    <xf numFmtId="0" fontId="14" fillId="7" borderId="43" xfId="0" applyFont="1" applyFill="1" applyBorder="1" applyAlignment="1">
      <alignment vertical="top" wrapText="1" indent="1"/>
    </xf>
    <xf numFmtId="0" fontId="13" fillId="7" borderId="43" xfId="0" applyFont="1" applyFill="1" applyBorder="1" applyAlignment="1">
      <alignment vertical="top" wrapText="1" indent="1"/>
    </xf>
    <xf numFmtId="3" fontId="0" fillId="0" borderId="5" xfId="0" applyNumberFormat="1" applyFont="1" applyBorder="1"/>
    <xf numFmtId="3" fontId="0" fillId="0" borderId="6" xfId="0" applyNumberFormat="1" applyFont="1" applyBorder="1"/>
    <xf numFmtId="3" fontId="0" fillId="0" borderId="0" xfId="0" applyNumberFormat="1"/>
    <xf numFmtId="3" fontId="7" fillId="3" borderId="14" xfId="0" applyNumberFormat="1" applyFont="1" applyFill="1" applyBorder="1" applyAlignment="1" applyProtection="1">
      <alignment horizontal="center" vertical="center" textRotation="90"/>
      <protection locked="0"/>
    </xf>
    <xf numFmtId="0" fontId="0" fillId="40" borderId="23" xfId="0" applyFill="1" applyBorder="1"/>
    <xf numFmtId="0" fontId="0" fillId="40" borderId="1" xfId="0" applyFill="1" applyBorder="1" applyAlignment="1">
      <alignment wrapText="1"/>
    </xf>
    <xf numFmtId="164" fontId="0" fillId="40" borderId="1" xfId="0" applyNumberFormat="1" applyFill="1" applyBorder="1" applyProtection="1">
      <protection locked="0"/>
    </xf>
    <xf numFmtId="0" fontId="31" fillId="40" borderId="4" xfId="0" applyFont="1" applyFill="1" applyBorder="1" applyAlignment="1">
      <alignment wrapText="1"/>
    </xf>
    <xf numFmtId="164" fontId="0" fillId="40" borderId="4" xfId="0" applyNumberFormat="1" applyFont="1" applyFill="1" applyBorder="1" applyProtection="1">
      <protection locked="0"/>
    </xf>
    <xf numFmtId="164" fontId="0" fillId="40" borderId="1" xfId="0" applyNumberFormat="1" applyFill="1" applyBorder="1"/>
    <xf numFmtId="0" fontId="0" fillId="40" borderId="18" xfId="0" applyFill="1" applyBorder="1" applyAlignment="1">
      <alignment wrapText="1"/>
    </xf>
    <xf numFmtId="164" fontId="0" fillId="40" borderId="18" xfId="0" applyNumberFormat="1" applyFill="1" applyBorder="1" applyProtection="1">
      <protection locked="0"/>
    </xf>
    <xf numFmtId="0" fontId="0" fillId="40" borderId="20" xfId="0" applyFont="1" applyFill="1" applyBorder="1" applyAlignment="1" applyProtection="1">
      <alignment horizontal="center"/>
      <protection locked="0"/>
    </xf>
    <xf numFmtId="0" fontId="0" fillId="40" borderId="21" xfId="0" applyFont="1" applyFill="1" applyBorder="1" applyAlignment="1" applyProtection="1">
      <alignment horizontal="center"/>
      <protection locked="0"/>
    </xf>
    <xf numFmtId="0" fontId="0" fillId="40" borderId="20" xfId="0" applyFill="1" applyBorder="1" applyAlignment="1" applyProtection="1">
      <alignment horizontal="center"/>
      <protection locked="0"/>
    </xf>
    <xf numFmtId="0" fontId="0" fillId="40" borderId="19" xfId="0" applyFill="1" applyBorder="1" applyAlignment="1" applyProtection="1">
      <alignment horizontal="center"/>
      <protection locked="0"/>
    </xf>
    <xf numFmtId="0" fontId="0" fillId="40" borderId="21" xfId="0" applyFill="1" applyBorder="1" applyAlignment="1" applyProtection="1">
      <alignment horizontal="center"/>
      <protection locked="0"/>
    </xf>
    <xf numFmtId="0" fontId="0" fillId="0" borderId="38" xfId="0" applyFill="1" applyBorder="1" applyAlignment="1">
      <alignment horizontal="center"/>
    </xf>
    <xf numFmtId="0" fontId="0" fillId="2" borderId="23" xfId="0" applyFill="1" applyBorder="1"/>
    <xf numFmtId="0" fontId="0" fillId="2" borderId="31" xfId="0" applyFill="1" applyBorder="1" applyAlignment="1">
      <alignment horizontal="center" vertical="center"/>
    </xf>
    <xf numFmtId="0" fontId="0" fillId="2" borderId="27" xfId="0" applyFill="1" applyBorder="1" applyAlignment="1">
      <alignment horizontal="center" vertical="center"/>
    </xf>
    <xf numFmtId="0" fontId="0" fillId="40" borderId="33" xfId="0" applyFont="1" applyFill="1" applyBorder="1" applyAlignment="1" applyProtection="1">
      <alignment horizontal="center"/>
      <protection locked="0"/>
    </xf>
    <xf numFmtId="0" fontId="8" fillId="2" borderId="24" xfId="0" applyFont="1" applyFill="1" applyBorder="1" applyAlignment="1">
      <alignment horizontal="center"/>
    </xf>
    <xf numFmtId="0" fontId="0" fillId="2" borderId="17" xfId="0" applyFill="1" applyBorder="1" applyAlignment="1">
      <alignment horizontal="center"/>
    </xf>
    <xf numFmtId="0" fontId="0" fillId="2" borderId="39" xfId="0" applyFill="1" applyBorder="1" applyAlignment="1">
      <alignment horizontal="center" vertical="center" wrapText="1"/>
    </xf>
    <xf numFmtId="0" fontId="0" fillId="2" borderId="14" xfId="0" applyFill="1" applyBorder="1" applyAlignment="1">
      <alignment horizontal="center"/>
    </xf>
    <xf numFmtId="0" fontId="0" fillId="40" borderId="1" xfId="0" applyFill="1" applyBorder="1" applyAlignment="1"/>
    <xf numFmtId="164" fontId="7" fillId="40" borderId="1" xfId="0" applyNumberFormat="1" applyFont="1" applyFill="1" applyBorder="1" applyProtection="1">
      <protection locked="0"/>
    </xf>
    <xf numFmtId="0" fontId="7" fillId="0" borderId="11" xfId="0" applyFont="1" applyBorder="1" applyAlignment="1">
      <alignment horizontal="center"/>
    </xf>
    <xf numFmtId="0" fontId="7" fillId="40" borderId="20" xfId="0" applyFont="1" applyFill="1" applyBorder="1" applyAlignment="1" applyProtection="1">
      <alignment horizontal="center"/>
      <protection locked="0"/>
    </xf>
    <xf numFmtId="3" fontId="7" fillId="0" borderId="1" xfId="0" applyNumberFormat="1" applyFont="1" applyBorder="1"/>
    <xf numFmtId="3" fontId="7" fillId="3" borderId="20" xfId="0" applyNumberFormat="1" applyFont="1" applyFill="1" applyBorder="1" applyProtection="1">
      <protection locked="0"/>
    </xf>
    <xf numFmtId="0" fontId="7" fillId="40" borderId="1" xfId="0" applyFont="1" applyFill="1" applyBorder="1" applyAlignment="1">
      <alignment wrapText="1"/>
    </xf>
    <xf numFmtId="0" fontId="31" fillId="40" borderId="4" xfId="0" applyFont="1" applyFill="1" applyBorder="1" applyAlignment="1"/>
    <xf numFmtId="0" fontId="0" fillId="40" borderId="8" xfId="0" applyFill="1" applyBorder="1" applyAlignment="1"/>
    <xf numFmtId="0" fontId="0" fillId="0" borderId="17" xfId="0" applyBorder="1" applyAlignment="1"/>
    <xf numFmtId="0" fontId="0" fillId="40" borderId="18" xfId="0" applyFill="1" applyBorder="1" applyAlignment="1"/>
    <xf numFmtId="0" fontId="0" fillId="0" borderId="0" xfId="0" applyAlignment="1"/>
    <xf numFmtId="3" fontId="7" fillId="0" borderId="6" xfId="0" applyNumberFormat="1" applyFont="1" applyBorder="1"/>
    <xf numFmtId="0" fontId="7" fillId="40" borderId="18" xfId="0" applyFont="1" applyFill="1" applyBorder="1" applyAlignment="1">
      <alignment wrapText="1"/>
    </xf>
    <xf numFmtId="164" fontId="7" fillId="40" borderId="18" xfId="0" applyNumberFormat="1" applyFont="1" applyFill="1" applyBorder="1" applyProtection="1">
      <protection locked="0"/>
    </xf>
    <xf numFmtId="0" fontId="7" fillId="40" borderId="21" xfId="0" applyFont="1" applyFill="1" applyBorder="1" applyAlignment="1" applyProtection="1">
      <alignment horizontal="center"/>
      <protection locked="0"/>
    </xf>
    <xf numFmtId="3" fontId="0" fillId="3" borderId="54" xfId="0" applyNumberFormat="1" applyFont="1" applyFill="1" applyBorder="1" applyProtection="1">
      <protection locked="0"/>
    </xf>
    <xf numFmtId="3" fontId="0" fillId="3" borderId="40" xfId="0" applyNumberFormat="1" applyFont="1" applyFill="1" applyBorder="1" applyProtection="1">
      <protection locked="0"/>
    </xf>
    <xf numFmtId="3" fontId="7" fillId="3" borderId="40" xfId="0" applyNumberFormat="1" applyFont="1" applyFill="1" applyBorder="1" applyProtection="1">
      <protection locked="0"/>
    </xf>
    <xf numFmtId="0" fontId="7" fillId="40" borderId="8" xfId="0" applyFont="1" applyFill="1" applyBorder="1" applyAlignment="1">
      <alignment wrapText="1"/>
    </xf>
    <xf numFmtId="164" fontId="7" fillId="40" borderId="8" xfId="0" applyNumberFormat="1" applyFont="1" applyFill="1" applyBorder="1" applyProtection="1">
      <protection locked="0"/>
    </xf>
    <xf numFmtId="0" fontId="7" fillId="0" borderId="12" xfId="0" applyFont="1" applyBorder="1" applyAlignment="1">
      <alignment horizontal="center"/>
    </xf>
    <xf numFmtId="0" fontId="7" fillId="40" borderId="22" xfId="0" applyFont="1" applyFill="1" applyBorder="1" applyAlignment="1" applyProtection="1">
      <alignment horizontal="center"/>
      <protection locked="0"/>
    </xf>
    <xf numFmtId="3" fontId="7" fillId="0" borderId="7" xfId="0" applyNumberFormat="1" applyFont="1" applyBorder="1"/>
    <xf numFmtId="3" fontId="7" fillId="3" borderId="55" xfId="0" applyNumberFormat="1" applyFont="1" applyFill="1" applyBorder="1" applyProtection="1">
      <protection locked="0"/>
    </xf>
    <xf numFmtId="164" fontId="0" fillId="40" borderId="4" xfId="0" applyNumberFormat="1" applyFill="1" applyBorder="1"/>
    <xf numFmtId="3" fontId="0" fillId="3" borderId="56" xfId="0" applyNumberFormat="1" applyFont="1" applyFill="1" applyBorder="1" applyProtection="1">
      <protection locked="0"/>
    </xf>
    <xf numFmtId="3" fontId="0" fillId="3" borderId="57" xfId="0" applyNumberFormat="1" applyFont="1" applyFill="1" applyBorder="1" applyProtection="1">
      <protection locked="0"/>
    </xf>
    <xf numFmtId="3" fontId="7" fillId="3" borderId="57" xfId="0" applyNumberFormat="1" applyFont="1" applyFill="1" applyBorder="1" applyProtection="1">
      <protection locked="0"/>
    </xf>
    <xf numFmtId="3" fontId="7" fillId="0" borderId="8" xfId="0" applyNumberFormat="1" applyFont="1" applyBorder="1"/>
    <xf numFmtId="3" fontId="7" fillId="3" borderId="58" xfId="0" applyNumberFormat="1" applyFont="1" applyFill="1" applyBorder="1" applyProtection="1">
      <protection locked="0"/>
    </xf>
    <xf numFmtId="0" fontId="0" fillId="40" borderId="1" xfId="0" applyFill="1" applyBorder="1" applyAlignment="1">
      <alignment horizontal="left"/>
    </xf>
    <xf numFmtId="0" fontId="0" fillId="40" borderId="1" xfId="0" applyFill="1" applyBorder="1" applyAlignment="1">
      <alignment horizontal="left" wrapText="1"/>
    </xf>
    <xf numFmtId="0" fontId="0" fillId="40" borderId="4" xfId="0" applyFill="1" applyBorder="1" applyAlignment="1">
      <alignment horizontal="left" wrapText="1"/>
    </xf>
    <xf numFmtId="164" fontId="0" fillId="40" borderId="59" xfId="0" applyNumberFormat="1" applyFill="1" applyBorder="1" applyProtection="1">
      <protection locked="0"/>
    </xf>
    <xf numFmtId="0" fontId="0" fillId="40" borderId="28" xfId="0" applyFill="1" applyBorder="1" applyAlignment="1" applyProtection="1">
      <alignment horizontal="center"/>
      <protection locked="0"/>
    </xf>
    <xf numFmtId="0" fontId="0" fillId="40" borderId="8" xfId="0" applyFill="1" applyBorder="1" applyAlignment="1">
      <alignment horizontal="left"/>
    </xf>
    <xf numFmtId="0" fontId="7" fillId="3" borderId="60" xfId="0" applyFont="1" applyFill="1" applyBorder="1" applyAlignment="1">
      <alignment horizontal="center" vertical="center" textRotation="90" wrapText="1"/>
    </xf>
    <xf numFmtId="0" fontId="11" fillId="40" borderId="61" xfId="0" applyFont="1" applyFill="1" applyBorder="1" applyAlignment="1"/>
    <xf numFmtId="0" fontId="33" fillId="40" borderId="61" xfId="0" applyFont="1" applyFill="1" applyBorder="1" applyAlignment="1">
      <alignment wrapText="1"/>
    </xf>
    <xf numFmtId="164" fontId="7" fillId="40" borderId="61" xfId="0" applyNumberFormat="1" applyFont="1" applyFill="1" applyBorder="1" applyProtection="1">
      <protection locked="0"/>
    </xf>
    <xf numFmtId="0" fontId="7" fillId="0" borderId="62" xfId="0" applyFont="1" applyBorder="1" applyAlignment="1">
      <alignment horizontal="center"/>
    </xf>
    <xf numFmtId="0" fontId="7" fillId="40" borderId="60" xfId="0" applyFont="1" applyFill="1" applyBorder="1" applyAlignment="1" applyProtection="1">
      <alignment horizontal="center"/>
      <protection locked="0"/>
    </xf>
    <xf numFmtId="3" fontId="7" fillId="3" borderId="53" xfId="0" applyNumberFormat="1" applyFont="1" applyFill="1" applyBorder="1" applyAlignment="1" applyProtection="1">
      <alignment horizontal="center" vertical="center" textRotation="90"/>
      <protection locked="0"/>
    </xf>
    <xf numFmtId="0" fontId="11" fillId="0" borderId="61" xfId="0" applyFont="1" applyFill="1" applyBorder="1" applyAlignment="1"/>
    <xf numFmtId="3" fontId="7" fillId="4" borderId="61" xfId="0" applyNumberFormat="1" applyFont="1" applyFill="1" applyBorder="1"/>
    <xf numFmtId="3" fontId="7" fillId="3" borderId="17" xfId="0" applyNumberFormat="1" applyFont="1" applyFill="1" applyBorder="1"/>
    <xf numFmtId="3" fontId="7" fillId="4" borderId="17" xfId="0" applyNumberFormat="1" applyFont="1" applyFill="1" applyBorder="1"/>
    <xf numFmtId="3" fontId="7" fillId="4" borderId="31" xfId="0" applyNumberFormat="1" applyFont="1" applyFill="1" applyBorder="1"/>
    <xf numFmtId="3" fontId="7" fillId="3" borderId="23" xfId="0" applyNumberFormat="1" applyFont="1" applyFill="1" applyBorder="1"/>
    <xf numFmtId="0" fontId="10" fillId="3" borderId="60" xfId="0" applyFont="1" applyFill="1" applyBorder="1" applyAlignment="1">
      <alignment horizontal="center" vertical="center" textRotation="90" wrapText="1"/>
    </xf>
    <xf numFmtId="0" fontId="34" fillId="40" borderId="61" xfId="0" applyFont="1" applyFill="1" applyBorder="1" applyAlignment="1"/>
    <xf numFmtId="0" fontId="35" fillId="40" borderId="61" xfId="0" applyFont="1" applyFill="1" applyBorder="1" applyAlignment="1">
      <alignment wrapText="1"/>
    </xf>
    <xf numFmtId="164" fontId="10" fillId="40" borderId="61" xfId="0" applyNumberFormat="1" applyFont="1" applyFill="1" applyBorder="1" applyProtection="1">
      <protection locked="0"/>
    </xf>
    <xf numFmtId="0" fontId="10" fillId="0" borderId="62" xfId="0" applyFont="1" applyBorder="1" applyAlignment="1">
      <alignment horizontal="center"/>
    </xf>
    <xf numFmtId="0" fontId="34" fillId="4" borderId="61" xfId="0" applyFont="1" applyFill="1" applyBorder="1" applyAlignment="1"/>
    <xf numFmtId="3" fontId="10" fillId="4" borderId="31" xfId="0" applyNumberFormat="1" applyFont="1" applyFill="1" applyBorder="1"/>
    <xf numFmtId="3" fontId="10" fillId="4" borderId="23" xfId="0" applyNumberFormat="1" applyFont="1" applyFill="1" applyBorder="1"/>
    <xf numFmtId="3" fontId="10" fillId="3" borderId="53" xfId="0" applyNumberFormat="1" applyFont="1" applyFill="1" applyBorder="1" applyAlignment="1" applyProtection="1">
      <alignment horizontal="center" vertical="center" textRotation="90"/>
      <protection locked="0"/>
    </xf>
    <xf numFmtId="0" fontId="0" fillId="41" borderId="33" xfId="0" applyFont="1" applyFill="1" applyBorder="1" applyAlignment="1" applyProtection="1">
      <alignment horizontal="center"/>
      <protection locked="0"/>
    </xf>
    <xf numFmtId="0" fontId="0" fillId="41" borderId="20" xfId="0" applyFont="1" applyFill="1" applyBorder="1" applyAlignment="1" applyProtection="1">
      <alignment horizontal="center"/>
      <protection locked="0"/>
    </xf>
    <xf numFmtId="0" fontId="7" fillId="41" borderId="20" xfId="0" applyFont="1" applyFill="1" applyBorder="1" applyAlignment="1" applyProtection="1">
      <alignment horizontal="center"/>
      <protection locked="0"/>
    </xf>
    <xf numFmtId="0" fontId="0" fillId="41" borderId="21" xfId="0" applyFont="1" applyFill="1" applyBorder="1" applyAlignment="1" applyProtection="1">
      <alignment horizontal="center"/>
      <protection locked="0"/>
    </xf>
    <xf numFmtId="0" fontId="0" fillId="41" borderId="20" xfId="0" applyFill="1" applyBorder="1" applyAlignment="1" applyProtection="1">
      <alignment horizontal="center"/>
      <protection locked="0"/>
    </xf>
    <xf numFmtId="3" fontId="7" fillId="39" borderId="36" xfId="0" applyNumberFormat="1" applyFont="1" applyFill="1" applyBorder="1" applyProtection="1">
      <protection locked="0"/>
    </xf>
    <xf numFmtId="3" fontId="7" fillId="39" borderId="60" xfId="0" applyNumberFormat="1" applyFont="1" applyFill="1" applyBorder="1" applyProtection="1">
      <protection locked="0"/>
    </xf>
    <xf numFmtId="0" fontId="7" fillId="4" borderId="60" xfId="0" applyFont="1" applyFill="1" applyBorder="1" applyAlignment="1" applyProtection="1">
      <alignment horizontal="center"/>
      <protection locked="0"/>
    </xf>
    <xf numFmtId="0" fontId="7" fillId="3" borderId="22" xfId="0" applyFont="1" applyFill="1" applyBorder="1" applyAlignment="1">
      <alignment horizontal="center" vertical="center" textRotation="90" wrapText="1"/>
    </xf>
    <xf numFmtId="4" fontId="10" fillId="39" borderId="23" xfId="0" applyNumberFormat="1" applyFont="1" applyFill="1" applyBorder="1" applyProtection="1">
      <protection locked="0"/>
    </xf>
    <xf numFmtId="0" fontId="0" fillId="2" borderId="31" xfId="0" applyFill="1" applyBorder="1" applyAlignment="1">
      <alignment horizontal="left" vertical="center"/>
    </xf>
    <xf numFmtId="3" fontId="0" fillId="41" borderId="32" xfId="0" applyNumberFormat="1" applyFont="1" applyFill="1" applyBorder="1"/>
    <xf numFmtId="3" fontId="0" fillId="41" borderId="1" xfId="0" applyNumberFormat="1" applyFont="1" applyFill="1" applyBorder="1"/>
    <xf numFmtId="3" fontId="7" fillId="41" borderId="1" xfId="0" applyNumberFormat="1" applyFont="1" applyFill="1" applyBorder="1"/>
    <xf numFmtId="0" fontId="0" fillId="40" borderId="32" xfId="0" applyFill="1" applyBorder="1" applyAlignment="1"/>
    <xf numFmtId="0" fontId="0" fillId="40" borderId="32" xfId="0" applyFill="1" applyBorder="1" applyAlignment="1">
      <alignment wrapText="1"/>
    </xf>
    <xf numFmtId="164" fontId="0" fillId="40" borderId="32" xfId="0" applyNumberFormat="1" applyFill="1" applyBorder="1" applyProtection="1">
      <protection locked="0"/>
    </xf>
    <xf numFmtId="165" fontId="0" fillId="40" borderId="1" xfId="0" applyNumberFormat="1" applyFill="1" applyBorder="1" applyProtection="1">
      <protection locked="0"/>
    </xf>
    <xf numFmtId="165" fontId="7" fillId="40" borderId="1" xfId="0" applyNumberFormat="1" applyFont="1" applyFill="1" applyBorder="1" applyProtection="1">
      <protection locked="0"/>
    </xf>
    <xf numFmtId="0" fontId="11" fillId="40" borderId="1" xfId="0" applyFont="1" applyFill="1" applyBorder="1" applyAlignment="1"/>
    <xf numFmtId="0" fontId="11" fillId="40" borderId="1" xfId="0" applyFont="1" applyFill="1" applyBorder="1" applyAlignment="1">
      <alignment horizontal="left" wrapText="1"/>
    </xf>
    <xf numFmtId="0" fontId="11" fillId="40" borderId="1" xfId="0" applyFont="1" applyFill="1" applyBorder="1" applyAlignment="1">
      <alignment wrapText="1"/>
    </xf>
    <xf numFmtId="0" fontId="33" fillId="40" borderId="1" xfId="0" applyFont="1" applyFill="1" applyBorder="1" applyAlignment="1">
      <alignment wrapText="1"/>
    </xf>
    <xf numFmtId="0" fontId="7" fillId="40" borderId="8" xfId="0" applyFont="1" applyFill="1" applyBorder="1" applyAlignment="1">
      <alignment horizontal="left" wrapText="1"/>
    </xf>
    <xf numFmtId="3" fontId="7" fillId="0" borderId="1" xfId="0" applyNumberFormat="1" applyFont="1" applyFill="1" applyBorder="1"/>
    <xf numFmtId="0" fontId="1" fillId="0" borderId="0" xfId="64"/>
    <xf numFmtId="0" fontId="1" fillId="0" borderId="1" xfId="64" applyBorder="1"/>
    <xf numFmtId="44" fontId="0" fillId="42" borderId="1" xfId="65" applyFont="1" applyFill="1" applyBorder="1"/>
    <xf numFmtId="0" fontId="15" fillId="0" borderId="1" xfId="64" applyFont="1" applyFill="1" applyBorder="1" applyAlignment="1">
      <alignment wrapText="1"/>
    </xf>
    <xf numFmtId="166" fontId="0" fillId="0" borderId="0" xfId="66" applyNumberFormat="1" applyFont="1"/>
    <xf numFmtId="166" fontId="0" fillId="0" borderId="1" xfId="66" applyNumberFormat="1" applyFont="1" applyBorder="1"/>
    <xf numFmtId="0" fontId="1" fillId="3" borderId="1" xfId="64" applyFill="1" applyBorder="1"/>
    <xf numFmtId="10" fontId="1" fillId="0" borderId="1" xfId="64" applyNumberFormat="1" applyBorder="1"/>
    <xf numFmtId="40" fontId="15" fillId="0" borderId="1" xfId="64" applyNumberFormat="1" applyFont="1" applyFill="1" applyBorder="1"/>
    <xf numFmtId="0" fontId="15" fillId="0" borderId="1" xfId="64" applyFont="1" applyFill="1" applyBorder="1"/>
    <xf numFmtId="44" fontId="0" fillId="0" borderId="0" xfId="65" applyFont="1"/>
    <xf numFmtId="10" fontId="0" fillId="0" borderId="1" xfId="67" applyNumberFormat="1" applyFont="1" applyBorder="1"/>
    <xf numFmtId="40" fontId="1" fillId="0" borderId="1" xfId="64" applyNumberFormat="1" applyFill="1" applyBorder="1"/>
    <xf numFmtId="40" fontId="1" fillId="0" borderId="1" xfId="64" applyNumberFormat="1" applyFont="1" applyFill="1" applyBorder="1" applyProtection="1">
      <protection locked="0"/>
    </xf>
    <xf numFmtId="0" fontId="1" fillId="0" borderId="1" xfId="64" applyFont="1" applyFill="1" applyBorder="1" applyAlignment="1">
      <alignment wrapText="1"/>
    </xf>
    <xf numFmtId="0" fontId="36" fillId="0" borderId="1" xfId="64" applyFont="1" applyFill="1" applyBorder="1" applyAlignment="1">
      <alignment wrapText="1"/>
    </xf>
    <xf numFmtId="0" fontId="36" fillId="0" borderId="1" xfId="64" applyFont="1" applyFill="1" applyBorder="1" applyAlignment="1">
      <alignment horizontal="left" wrapText="1"/>
    </xf>
    <xf numFmtId="9" fontId="0" fillId="0" borderId="0" xfId="67" applyFont="1"/>
    <xf numFmtId="0" fontId="37" fillId="0" borderId="1" xfId="64" applyFont="1" applyFill="1" applyBorder="1" applyAlignment="1">
      <alignment wrapText="1"/>
    </xf>
    <xf numFmtId="0" fontId="15" fillId="0" borderId="64" xfId="64" applyFont="1" applyFill="1" applyBorder="1" applyAlignment="1">
      <alignment wrapText="1"/>
    </xf>
    <xf numFmtId="0" fontId="15" fillId="3" borderId="1" xfId="64" applyFont="1" applyFill="1" applyBorder="1" applyAlignment="1">
      <alignment wrapText="1"/>
    </xf>
    <xf numFmtId="0" fontId="15" fillId="3" borderId="1" xfId="64" applyFont="1" applyFill="1" applyBorder="1"/>
    <xf numFmtId="0" fontId="15" fillId="0" borderId="0" xfId="64" applyFont="1"/>
    <xf numFmtId="44" fontId="15" fillId="0" borderId="65" xfId="65" applyFont="1" applyBorder="1"/>
    <xf numFmtId="44" fontId="15" fillId="0" borderId="65" xfId="65" applyFont="1" applyFill="1" applyBorder="1"/>
    <xf numFmtId="0" fontId="15" fillId="0" borderId="65" xfId="64" applyFont="1" applyBorder="1"/>
    <xf numFmtId="44" fontId="0" fillId="0" borderId="0" xfId="65" applyFont="1" applyFill="1" applyBorder="1"/>
    <xf numFmtId="166" fontId="1" fillId="0" borderId="0" xfId="64" applyNumberFormat="1"/>
    <xf numFmtId="44" fontId="0" fillId="40" borderId="58" xfId="65" applyFont="1" applyFill="1" applyBorder="1"/>
    <xf numFmtId="44" fontId="0" fillId="40" borderId="55" xfId="65" applyFont="1" applyFill="1" applyBorder="1"/>
    <xf numFmtId="44" fontId="0" fillId="40" borderId="22" xfId="65" applyFont="1" applyFill="1" applyBorder="1"/>
    <xf numFmtId="0" fontId="1" fillId="40" borderId="65" xfId="64" applyFill="1" applyBorder="1"/>
    <xf numFmtId="0" fontId="1" fillId="40" borderId="36" xfId="64" applyFill="1" applyBorder="1"/>
    <xf numFmtId="44" fontId="0" fillId="0" borderId="66" xfId="65" applyFont="1" applyFill="1" applyBorder="1"/>
    <xf numFmtId="44" fontId="0" fillId="0" borderId="67" xfId="65" applyFont="1" applyFill="1" applyBorder="1"/>
    <xf numFmtId="44" fontId="0" fillId="0" borderId="33" xfId="65" applyFont="1" applyFill="1" applyBorder="1"/>
    <xf numFmtId="44" fontId="0" fillId="0" borderId="3" xfId="65" applyFont="1" applyFill="1" applyBorder="1"/>
    <xf numFmtId="0" fontId="1" fillId="0" borderId="68" xfId="64" applyFill="1" applyBorder="1"/>
    <xf numFmtId="44" fontId="0" fillId="0" borderId="13" xfId="65" applyFont="1" applyFill="1" applyBorder="1"/>
    <xf numFmtId="44" fontId="0" fillId="0" borderId="29" xfId="65" applyFont="1" applyFill="1" applyBorder="1"/>
    <xf numFmtId="0" fontId="1" fillId="0" borderId="0" xfId="64" applyFill="1" applyBorder="1"/>
    <xf numFmtId="44" fontId="0" fillId="0" borderId="69" xfId="65" applyFont="1" applyFill="1" applyBorder="1"/>
    <xf numFmtId="44" fontId="0" fillId="0" borderId="70" xfId="65" applyFont="1" applyFill="1" applyBorder="1"/>
    <xf numFmtId="44" fontId="0" fillId="0" borderId="21" xfId="65" applyFont="1" applyFill="1" applyBorder="1"/>
    <xf numFmtId="0" fontId="1" fillId="0" borderId="71" xfId="64" applyFill="1" applyBorder="1"/>
    <xf numFmtId="0" fontId="15" fillId="40" borderId="13" xfId="64" applyFont="1" applyFill="1" applyBorder="1"/>
    <xf numFmtId="0" fontId="15" fillId="40" borderId="13" xfId="64" applyFont="1" applyFill="1" applyBorder="1" applyAlignment="1">
      <alignment horizontal="center"/>
    </xf>
    <xf numFmtId="0" fontId="15" fillId="40" borderId="3" xfId="64" applyFont="1" applyFill="1" applyBorder="1" applyAlignment="1">
      <alignment horizontal="center"/>
    </xf>
    <xf numFmtId="0" fontId="15" fillId="40" borderId="29" xfId="64" applyFont="1" applyFill="1" applyBorder="1" applyAlignment="1">
      <alignment horizontal="center"/>
    </xf>
    <xf numFmtId="0" fontId="1" fillId="40" borderId="3" xfId="64" applyFill="1" applyBorder="1"/>
    <xf numFmtId="0" fontId="1" fillId="40" borderId="2" xfId="64" applyFill="1" applyBorder="1"/>
    <xf numFmtId="0" fontId="1" fillId="40" borderId="39" xfId="64" applyFill="1" applyBorder="1"/>
    <xf numFmtId="0" fontId="15" fillId="40" borderId="39" xfId="64" applyFont="1" applyFill="1" applyBorder="1" applyAlignment="1">
      <alignment horizontal="center"/>
    </xf>
    <xf numFmtId="0" fontId="1" fillId="40" borderId="16" xfId="64" applyFill="1" applyBorder="1"/>
    <xf numFmtId="0" fontId="15" fillId="40" borderId="9" xfId="64" applyFont="1" applyFill="1" applyBorder="1"/>
    <xf numFmtId="0" fontId="0" fillId="0" borderId="0" xfId="0" applyAlignment="1">
      <alignment vertical="top"/>
    </xf>
    <xf numFmtId="4" fontId="0" fillId="0" borderId="0" xfId="0" applyNumberFormat="1" applyAlignment="1">
      <alignment vertical="top"/>
    </xf>
    <xf numFmtId="44" fontId="0" fillId="0" borderId="0" xfId="0" applyNumberFormat="1" applyAlignment="1">
      <alignment vertical="top"/>
    </xf>
    <xf numFmtId="0" fontId="0" fillId="0" borderId="0" xfId="0" applyFont="1" applyAlignment="1">
      <alignment horizontal="left" vertical="top"/>
    </xf>
    <xf numFmtId="0" fontId="38" fillId="0" borderId="0" xfId="0" applyFont="1" applyAlignment="1">
      <alignment horizontal="center" vertical="top"/>
    </xf>
    <xf numFmtId="0" fontId="0" fillId="0" borderId="0" xfId="0" applyAlignment="1">
      <alignment horizontal="left" vertical="top" wrapText="1"/>
    </xf>
    <xf numFmtId="0" fontId="7" fillId="3" borderId="28" xfId="0" applyFont="1" applyFill="1" applyBorder="1" applyAlignment="1">
      <alignment horizontal="center" vertical="center" textRotation="90" wrapText="1"/>
    </xf>
    <xf numFmtId="0" fontId="7" fillId="3" borderId="29" xfId="0" applyFont="1" applyFill="1" applyBorder="1" applyAlignment="1">
      <alignment horizontal="center" vertical="center" textRotation="90" wrapText="1"/>
    </xf>
    <xf numFmtId="0" fontId="7" fillId="3" borderId="30" xfId="0" applyFont="1" applyFill="1" applyBorder="1" applyAlignment="1">
      <alignment horizontal="center" vertical="center" textRotation="90" wrapText="1"/>
    </xf>
    <xf numFmtId="3" fontId="7" fillId="39" borderId="39" xfId="0" applyNumberFormat="1" applyFont="1" applyFill="1" applyBorder="1" applyAlignment="1" applyProtection="1">
      <alignment horizontal="center" vertical="center" textRotation="90"/>
      <protection locked="0"/>
    </xf>
    <xf numFmtId="3" fontId="7" fillId="39" borderId="13" xfId="0" applyNumberFormat="1" applyFont="1" applyFill="1" applyBorder="1" applyAlignment="1" applyProtection="1">
      <alignment horizontal="center" vertical="center" textRotation="90"/>
      <protection locked="0"/>
    </xf>
    <xf numFmtId="3" fontId="7" fillId="39" borderId="14" xfId="0" applyNumberFormat="1" applyFont="1" applyFill="1" applyBorder="1" applyAlignment="1" applyProtection="1">
      <alignment horizontal="center" vertical="center" textRotation="90"/>
      <protection locked="0"/>
    </xf>
    <xf numFmtId="3" fontId="0" fillId="3" borderId="20" xfId="0" applyNumberFormat="1" applyFill="1" applyBorder="1" applyAlignment="1">
      <alignment horizontal="left"/>
    </xf>
    <xf numFmtId="3" fontId="0" fillId="3" borderId="1" xfId="0" applyNumberFormat="1" applyFill="1" applyBorder="1" applyAlignment="1">
      <alignment horizontal="left"/>
    </xf>
    <xf numFmtId="3" fontId="0" fillId="3" borderId="6" xfId="0" applyNumberFormat="1" applyFill="1" applyBorder="1" applyAlignment="1">
      <alignment horizontal="left"/>
    </xf>
    <xf numFmtId="0" fontId="7" fillId="3" borderId="28" xfId="0" applyFont="1" applyFill="1" applyBorder="1" applyAlignment="1">
      <alignment horizontal="center" vertical="center" textRotation="90"/>
    </xf>
    <xf numFmtId="0" fontId="7" fillId="3" borderId="29" xfId="0" applyFont="1" applyFill="1" applyBorder="1" applyAlignment="1">
      <alignment horizontal="center" vertical="center" textRotation="90"/>
    </xf>
    <xf numFmtId="0" fontId="7" fillId="3" borderId="30" xfId="0" applyFont="1" applyFill="1" applyBorder="1" applyAlignment="1">
      <alignment horizontal="center" vertical="center" textRotation="90"/>
    </xf>
    <xf numFmtId="3" fontId="7" fillId="39" borderId="63" xfId="0" applyNumberFormat="1" applyFont="1" applyFill="1" applyBorder="1" applyAlignment="1" applyProtection="1">
      <alignment horizontal="center" vertical="center" textRotation="90"/>
      <protection locked="0"/>
    </xf>
    <xf numFmtId="3" fontId="7" fillId="39" borderId="37" xfId="0" applyNumberFormat="1" applyFont="1" applyFill="1" applyBorder="1" applyAlignment="1" applyProtection="1">
      <alignment horizontal="center" vertical="center" textRotation="90"/>
      <protection locked="0"/>
    </xf>
    <xf numFmtId="3" fontId="7" fillId="39" borderId="34" xfId="0" applyNumberFormat="1" applyFont="1" applyFill="1" applyBorder="1" applyAlignment="1" applyProtection="1">
      <alignment horizontal="center" vertical="center" textRotation="90"/>
      <protection locked="0"/>
    </xf>
    <xf numFmtId="3" fontId="0" fillId="3" borderId="19" xfId="0" applyNumberFormat="1" applyFill="1" applyBorder="1" applyAlignment="1">
      <alignment horizontal="left"/>
    </xf>
    <xf numFmtId="3" fontId="0" fillId="3" borderId="4" xfId="0" applyNumberFormat="1" applyFill="1" applyBorder="1" applyAlignment="1">
      <alignment horizontal="left"/>
    </xf>
    <xf numFmtId="3" fontId="0" fillId="3" borderId="5" xfId="0" applyNumberFormat="1" applyFill="1" applyBorder="1" applyAlignment="1">
      <alignment horizontal="left"/>
    </xf>
    <xf numFmtId="3" fontId="0" fillId="3" borderId="26" xfId="0" applyNumberFormat="1" applyFill="1" applyBorder="1" applyAlignment="1">
      <alignment horizontal="left"/>
    </xf>
    <xf numFmtId="3" fontId="0" fillId="3" borderId="35" xfId="0" applyNumberFormat="1" applyFill="1" applyBorder="1" applyAlignment="1">
      <alignment horizontal="left"/>
    </xf>
    <xf numFmtId="3" fontId="0" fillId="3" borderId="40" xfId="0" applyNumberFormat="1" applyFill="1" applyBorder="1" applyAlignment="1">
      <alignment horizontal="left"/>
    </xf>
    <xf numFmtId="3" fontId="0" fillId="3" borderId="22" xfId="0" applyNumberFormat="1" applyFill="1" applyBorder="1" applyAlignment="1">
      <alignment horizontal="left"/>
    </xf>
    <xf numFmtId="3" fontId="0" fillId="3" borderId="8" xfId="0" applyNumberFormat="1" applyFill="1" applyBorder="1" applyAlignment="1">
      <alignment horizontal="left"/>
    </xf>
    <xf numFmtId="3" fontId="0" fillId="3" borderId="7" xfId="0" applyNumberFormat="1" applyFill="1" applyBorder="1" applyAlignment="1">
      <alignment horizontal="left"/>
    </xf>
    <xf numFmtId="3" fontId="7" fillId="39" borderId="28" xfId="0" applyNumberFormat="1" applyFont="1" applyFill="1" applyBorder="1" applyAlignment="1" applyProtection="1">
      <alignment horizontal="center" vertical="center" textRotation="90"/>
      <protection locked="0"/>
    </xf>
    <xf numFmtId="3" fontId="7" fillId="39" borderId="29" xfId="0" applyNumberFormat="1" applyFont="1" applyFill="1" applyBorder="1" applyAlignment="1" applyProtection="1">
      <alignment horizontal="center" vertical="center" textRotation="90"/>
      <protection locked="0"/>
    </xf>
    <xf numFmtId="3" fontId="7" fillId="39" borderId="30" xfId="0" applyNumberFormat="1" applyFont="1" applyFill="1" applyBorder="1" applyAlignment="1" applyProtection="1">
      <alignment horizontal="center" vertical="center" textRotation="90"/>
      <protection locked="0"/>
    </xf>
    <xf numFmtId="0" fontId="0" fillId="3" borderId="23" xfId="0" applyFill="1" applyBorder="1" applyAlignment="1">
      <alignment horizontal="center"/>
    </xf>
    <xf numFmtId="0" fontId="0" fillId="3" borderId="31" xfId="0" applyFill="1" applyBorder="1" applyAlignment="1">
      <alignment horizontal="center"/>
    </xf>
    <xf numFmtId="0" fontId="0" fillId="3" borderId="27" xfId="0" applyFill="1" applyBorder="1" applyAlignment="1">
      <alignment horizontal="center"/>
    </xf>
    <xf numFmtId="0" fontId="9" fillId="40" borderId="31" xfId="0" applyFont="1" applyFill="1" applyBorder="1" applyAlignment="1">
      <alignment horizontal="left"/>
    </xf>
    <xf numFmtId="0" fontId="9" fillId="40" borderId="27" xfId="0" applyFont="1" applyFill="1" applyBorder="1" applyAlignment="1">
      <alignment horizontal="left"/>
    </xf>
    <xf numFmtId="0" fontId="0" fillId="2" borderId="9" xfId="0" applyFill="1" applyBorder="1" applyAlignment="1">
      <alignment horizontal="center"/>
    </xf>
    <xf numFmtId="0" fontId="0" fillId="2" borderId="16" xfId="0" applyFill="1" applyBorder="1" applyAlignment="1">
      <alignment horizontal="center"/>
    </xf>
    <xf numFmtId="0" fontId="7" fillId="3" borderId="9" xfId="0" applyFont="1" applyFill="1" applyBorder="1" applyAlignment="1">
      <alignment horizontal="center"/>
    </xf>
    <xf numFmtId="0" fontId="7" fillId="3" borderId="15" xfId="0" applyFont="1" applyFill="1" applyBorder="1" applyAlignment="1">
      <alignment horizontal="center"/>
    </xf>
    <xf numFmtId="0" fontId="7" fillId="3" borderId="16" xfId="0" applyFont="1" applyFill="1" applyBorder="1" applyAlignment="1">
      <alignment horizontal="center"/>
    </xf>
    <xf numFmtId="0" fontId="7" fillId="3" borderId="2" xfId="0" applyFont="1" applyFill="1" applyBorder="1" applyAlignment="1">
      <alignment horizontal="center"/>
    </xf>
    <xf numFmtId="0" fontId="7" fillId="3" borderId="0" xfId="0" applyFont="1" applyFill="1" applyBorder="1" applyAlignment="1">
      <alignment horizontal="center"/>
    </xf>
    <xf numFmtId="0" fontId="7" fillId="3" borderId="3" xfId="0" applyFont="1" applyFill="1" applyBorder="1" applyAlignment="1">
      <alignment horizontal="center"/>
    </xf>
    <xf numFmtId="0" fontId="12" fillId="3" borderId="23"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5" fillId="40" borderId="9" xfId="64" applyFont="1" applyFill="1" applyBorder="1" applyAlignment="1">
      <alignment horizontal="center"/>
    </xf>
    <xf numFmtId="0" fontId="15" fillId="40" borderId="16" xfId="64" applyFont="1" applyFill="1" applyBorder="1" applyAlignment="1">
      <alignment horizontal="center"/>
    </xf>
    <xf numFmtId="0" fontId="1" fillId="0" borderId="21" xfId="64" applyFill="1" applyBorder="1" applyAlignment="1">
      <alignment horizontal="center" vertical="center" wrapText="1"/>
    </xf>
    <xf numFmtId="0" fontId="1" fillId="0" borderId="29" xfId="64" applyFill="1" applyBorder="1" applyAlignment="1">
      <alignment horizontal="center" vertical="center" wrapText="1"/>
    </xf>
    <xf numFmtId="0" fontId="1" fillId="0" borderId="33" xfId="64" applyFill="1" applyBorder="1" applyAlignment="1">
      <alignment horizontal="center" vertical="center" wrapText="1"/>
    </xf>
    <xf numFmtId="0" fontId="1" fillId="0" borderId="21" xfId="64" applyFill="1" applyBorder="1" applyAlignment="1">
      <alignment horizontal="center" vertical="center"/>
    </xf>
    <xf numFmtId="0" fontId="1" fillId="0" borderId="33" xfId="64" applyFill="1" applyBorder="1" applyAlignment="1">
      <alignment horizontal="center" vertical="center"/>
    </xf>
  </cellXfs>
  <cellStyles count="68">
    <cellStyle name="20% - Accent1" xfId="21" builtinId="30" customBuiltin="1"/>
    <cellStyle name="20% - Accent1 2" xfId="52" xr:uid="{00000000-0005-0000-0000-000001000000}"/>
    <cellStyle name="20% - Accent2" xfId="25" builtinId="34" customBuiltin="1"/>
    <cellStyle name="20% - Accent2 2" xfId="54" xr:uid="{00000000-0005-0000-0000-000003000000}"/>
    <cellStyle name="20% - Accent3" xfId="29" builtinId="38" customBuiltin="1"/>
    <cellStyle name="20% - Accent3 2" xfId="56" xr:uid="{00000000-0005-0000-0000-000005000000}"/>
    <cellStyle name="20% - Accent4" xfId="33" builtinId="42" customBuiltin="1"/>
    <cellStyle name="20% - Accent4 2" xfId="58" xr:uid="{00000000-0005-0000-0000-000007000000}"/>
    <cellStyle name="20% - Accent5" xfId="37" builtinId="46" customBuiltin="1"/>
    <cellStyle name="20% - Accent5 2" xfId="60" xr:uid="{00000000-0005-0000-0000-000009000000}"/>
    <cellStyle name="20% - Accent6" xfId="41" builtinId="50" customBuiltin="1"/>
    <cellStyle name="20% - Accent6 2" xfId="62" xr:uid="{00000000-0005-0000-0000-00000B000000}"/>
    <cellStyle name="40% - Accent1" xfId="22" builtinId="31" customBuiltin="1"/>
    <cellStyle name="40% - Accent1 2" xfId="53" xr:uid="{00000000-0005-0000-0000-00000D000000}"/>
    <cellStyle name="40% - Accent2" xfId="26" builtinId="35" customBuiltin="1"/>
    <cellStyle name="40% - Accent2 2" xfId="55" xr:uid="{00000000-0005-0000-0000-00000F000000}"/>
    <cellStyle name="40% - Accent3" xfId="30" builtinId="39" customBuiltin="1"/>
    <cellStyle name="40% - Accent3 2" xfId="57" xr:uid="{00000000-0005-0000-0000-000011000000}"/>
    <cellStyle name="40% - Accent4" xfId="34" builtinId="43" customBuiltin="1"/>
    <cellStyle name="40% - Accent4 2" xfId="59" xr:uid="{00000000-0005-0000-0000-000013000000}"/>
    <cellStyle name="40% - Accent5" xfId="38" builtinId="47" customBuiltin="1"/>
    <cellStyle name="40% - Accent5 2" xfId="61" xr:uid="{00000000-0005-0000-0000-000015000000}"/>
    <cellStyle name="40% - Accent6" xfId="42" builtinId="51" customBuiltin="1"/>
    <cellStyle name="40% - Accent6 2" xfId="63" xr:uid="{00000000-0005-0000-0000-000017000000}"/>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2" xfId="66" xr:uid="{00000000-0005-0000-0000-000027000000}"/>
    <cellStyle name="Currency 2" xfId="45" xr:uid="{00000000-0005-0000-0000-000028000000}"/>
    <cellStyle name="Currency 3" xfId="48" xr:uid="{00000000-0005-0000-0000-000029000000}"/>
    <cellStyle name="Currency 4" xfId="65" xr:uid="{00000000-0005-0000-0000-00002A000000}"/>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Input" xfId="12" builtinId="20" customBuiltin="1"/>
    <cellStyle name="Linked Cell" xfId="15" builtinId="24" customBuiltin="1"/>
    <cellStyle name="Neutral" xfId="11" builtinId="28" customBuiltin="1"/>
    <cellStyle name="Normal" xfId="0" builtinId="0"/>
    <cellStyle name="Normal 2" xfId="1" xr:uid="{00000000-0005-0000-0000-000035000000}"/>
    <cellStyle name="Normal 3" xfId="2" xr:uid="{00000000-0005-0000-0000-000036000000}"/>
    <cellStyle name="Normal 4" xfId="44" xr:uid="{00000000-0005-0000-0000-000037000000}"/>
    <cellStyle name="Normal 5" xfId="47" xr:uid="{00000000-0005-0000-0000-000038000000}"/>
    <cellStyle name="Normal 6" xfId="49" xr:uid="{00000000-0005-0000-0000-000039000000}"/>
    <cellStyle name="Normal 7" xfId="64" xr:uid="{00000000-0005-0000-0000-00003A000000}"/>
    <cellStyle name="Note 2" xfId="46" xr:uid="{00000000-0005-0000-0000-00003B000000}"/>
    <cellStyle name="Note 3" xfId="51" xr:uid="{00000000-0005-0000-0000-00003C000000}"/>
    <cellStyle name="Output" xfId="13" builtinId="21" customBuiltin="1"/>
    <cellStyle name="Percent 2" xfId="3" xr:uid="{00000000-0005-0000-0000-00003E000000}"/>
    <cellStyle name="Percent 3" xfId="67" xr:uid="{00000000-0005-0000-0000-00003F000000}"/>
    <cellStyle name="Title" xfId="4" builtinId="15" customBuiltin="1"/>
    <cellStyle name="Title 2" xfId="50" xr:uid="{00000000-0005-0000-0000-000041000000}"/>
    <cellStyle name="Total" xfId="19" builtinId="25" customBuiltin="1"/>
    <cellStyle name="Warning Text" xfId="17"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23840769903623"/>
          <c:y val="0"/>
          <c:w val="0.81754768153980761"/>
          <c:h val="0.8330941965587787"/>
        </c:manualLayout>
      </c:layout>
      <c:barChart>
        <c:barDir val="bar"/>
        <c:grouping val="stacked"/>
        <c:varyColors val="0"/>
        <c:ser>
          <c:idx val="0"/>
          <c:order val="0"/>
          <c:tx>
            <c:strRef>
              <c:f>SVN_transistion!$B$1</c:f>
              <c:strCache>
                <c:ptCount val="1"/>
                <c:pt idx="0">
                  <c:v>A</c:v>
                </c:pt>
              </c:strCache>
            </c:strRef>
          </c:tx>
          <c:invertIfNegative val="0"/>
          <c:cat>
            <c:numRef>
              <c:f>SVN_transistion!$A$2:$A$7</c:f>
              <c:numCache>
                <c:formatCode>General</c:formatCode>
                <c:ptCount val="6"/>
                <c:pt idx="0">
                  <c:v>1</c:v>
                </c:pt>
                <c:pt idx="1">
                  <c:v>2</c:v>
                </c:pt>
                <c:pt idx="2">
                  <c:v>3</c:v>
                </c:pt>
                <c:pt idx="3">
                  <c:v>4</c:v>
                </c:pt>
                <c:pt idx="4">
                  <c:v>5</c:v>
                </c:pt>
                <c:pt idx="5">
                  <c:v>6</c:v>
                </c:pt>
              </c:numCache>
            </c:numRef>
          </c:cat>
          <c:val>
            <c:numRef>
              <c:f>SVN_transistion!$B$2:$B$7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1FD5-4D35-8631-7E9F27ECB733}"/>
            </c:ext>
          </c:extLst>
        </c:ser>
        <c:ser>
          <c:idx val="1"/>
          <c:order val="1"/>
          <c:tx>
            <c:strRef>
              <c:f>SVN_transistion!$C$1</c:f>
              <c:strCache>
                <c:ptCount val="1"/>
                <c:pt idx="0">
                  <c:v>B</c:v>
                </c:pt>
              </c:strCache>
            </c:strRef>
          </c:tx>
          <c:invertIfNegative val="0"/>
          <c:cat>
            <c:numRef>
              <c:f>SVN_transistion!$A$2:$A$7</c:f>
              <c:numCache>
                <c:formatCode>General</c:formatCode>
                <c:ptCount val="6"/>
                <c:pt idx="0">
                  <c:v>1</c:v>
                </c:pt>
                <c:pt idx="1">
                  <c:v>2</c:v>
                </c:pt>
                <c:pt idx="2">
                  <c:v>3</c:v>
                </c:pt>
                <c:pt idx="3">
                  <c:v>4</c:v>
                </c:pt>
                <c:pt idx="4">
                  <c:v>5</c:v>
                </c:pt>
                <c:pt idx="5">
                  <c:v>6</c:v>
                </c:pt>
              </c:numCache>
            </c:numRef>
          </c:cat>
          <c:val>
            <c:numRef>
              <c:f>SVN_transistion!$C$2:$C$7</c:f>
              <c:numCache>
                <c:formatCode>General</c:formatCode>
                <c:ptCount val="6"/>
                <c:pt idx="0">
                  <c:v>0</c:v>
                </c:pt>
                <c:pt idx="1">
                  <c:v>0</c:v>
                </c:pt>
                <c:pt idx="2">
                  <c:v>0</c:v>
                </c:pt>
                <c:pt idx="3">
                  <c:v>8</c:v>
                </c:pt>
                <c:pt idx="4">
                  <c:v>17</c:v>
                </c:pt>
                <c:pt idx="5">
                  <c:v>20</c:v>
                </c:pt>
              </c:numCache>
            </c:numRef>
          </c:val>
          <c:extLst>
            <c:ext xmlns:c16="http://schemas.microsoft.com/office/drawing/2014/chart" uri="{C3380CC4-5D6E-409C-BE32-E72D297353CC}">
              <c16:uniqueId val="{00000001-1FD5-4D35-8631-7E9F27ECB733}"/>
            </c:ext>
          </c:extLst>
        </c:ser>
        <c:ser>
          <c:idx val="2"/>
          <c:order val="2"/>
          <c:tx>
            <c:strRef>
              <c:f>SVN_transistion!$D$1</c:f>
              <c:strCache>
                <c:ptCount val="1"/>
                <c:pt idx="0">
                  <c:v>C</c:v>
                </c:pt>
              </c:strCache>
            </c:strRef>
          </c:tx>
          <c:invertIfNegative val="0"/>
          <c:cat>
            <c:numRef>
              <c:f>SVN_transistion!$A$2:$A$7</c:f>
              <c:numCache>
                <c:formatCode>General</c:formatCode>
                <c:ptCount val="6"/>
                <c:pt idx="0">
                  <c:v>1</c:v>
                </c:pt>
                <c:pt idx="1">
                  <c:v>2</c:v>
                </c:pt>
                <c:pt idx="2">
                  <c:v>3</c:v>
                </c:pt>
                <c:pt idx="3">
                  <c:v>4</c:v>
                </c:pt>
                <c:pt idx="4">
                  <c:v>5</c:v>
                </c:pt>
                <c:pt idx="5">
                  <c:v>6</c:v>
                </c:pt>
              </c:numCache>
            </c:numRef>
          </c:cat>
          <c:val>
            <c:numRef>
              <c:f>SVN_transistion!$D$2:$D$7</c:f>
              <c:numCache>
                <c:formatCode>General</c:formatCode>
                <c:ptCount val="6"/>
                <c:pt idx="0">
                  <c:v>0</c:v>
                </c:pt>
                <c:pt idx="1">
                  <c:v>90</c:v>
                </c:pt>
                <c:pt idx="2">
                  <c:v>6</c:v>
                </c:pt>
                <c:pt idx="3">
                  <c:v>30</c:v>
                </c:pt>
                <c:pt idx="4">
                  <c:v>14</c:v>
                </c:pt>
                <c:pt idx="5">
                  <c:v>14</c:v>
                </c:pt>
              </c:numCache>
            </c:numRef>
          </c:val>
          <c:extLst>
            <c:ext xmlns:c16="http://schemas.microsoft.com/office/drawing/2014/chart" uri="{C3380CC4-5D6E-409C-BE32-E72D297353CC}">
              <c16:uniqueId val="{00000002-1FD5-4D35-8631-7E9F27ECB733}"/>
            </c:ext>
          </c:extLst>
        </c:ser>
        <c:dLbls>
          <c:showLegendKey val="0"/>
          <c:showVal val="0"/>
          <c:showCatName val="0"/>
          <c:showSerName val="0"/>
          <c:showPercent val="0"/>
          <c:showBubbleSize val="0"/>
        </c:dLbls>
        <c:gapWidth val="150"/>
        <c:overlap val="100"/>
        <c:axId val="344727560"/>
        <c:axId val="344729128"/>
      </c:barChart>
      <c:catAx>
        <c:axId val="344727560"/>
        <c:scaling>
          <c:orientation val="minMax"/>
        </c:scaling>
        <c:delete val="0"/>
        <c:axPos val="l"/>
        <c:numFmt formatCode="General" sourceLinked="1"/>
        <c:majorTickMark val="out"/>
        <c:minorTickMark val="none"/>
        <c:tickLblPos val="nextTo"/>
        <c:crossAx val="344729128"/>
        <c:crosses val="autoZero"/>
        <c:auto val="1"/>
        <c:lblAlgn val="ctr"/>
        <c:lblOffset val="100"/>
        <c:noMultiLvlLbl val="0"/>
      </c:catAx>
      <c:valAx>
        <c:axId val="344729128"/>
        <c:scaling>
          <c:orientation val="minMax"/>
        </c:scaling>
        <c:delete val="0"/>
        <c:axPos val="b"/>
        <c:majorGridlines/>
        <c:numFmt formatCode="General" sourceLinked="1"/>
        <c:majorTickMark val="out"/>
        <c:minorTickMark val="none"/>
        <c:tickLblPos val="nextTo"/>
        <c:crossAx val="344727560"/>
        <c:crosses val="autoZero"/>
        <c:crossBetween val="between"/>
      </c:valAx>
    </c:plotArea>
    <c:legend>
      <c:legendPos val="r"/>
      <c:overlay val="0"/>
    </c:legend>
    <c:plotVisOnly val="1"/>
    <c:dispBlanksAs val="gap"/>
    <c:showDLblsOverMax val="0"/>
  </c:chart>
  <c:printSettings>
    <c:headerFooter/>
    <c:pageMargins b="0.75000000000000899" l="0.70000000000000062" r="0.70000000000000062" t="0.75000000000000899"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180975</xdr:colOff>
      <xdr:row>8</xdr:row>
      <xdr:rowOff>152400</xdr:rowOff>
    </xdr:from>
    <xdr:to>
      <xdr:col>7</xdr:col>
      <xdr:colOff>228600</xdr:colOff>
      <xdr:row>25</xdr:row>
      <xdr:rowOff>142875</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G21"/>
  <sheetViews>
    <sheetView showGridLines="0" tabSelected="1" workbookViewId="0"/>
  </sheetViews>
  <sheetFormatPr defaultRowHeight="12.75" x14ac:dyDescent="0.2"/>
  <cols>
    <col min="3" max="3" width="12.7109375" bestFit="1" customWidth="1"/>
  </cols>
  <sheetData>
    <row r="3" spans="2:7" x14ac:dyDescent="0.2">
      <c r="B3" s="193" t="s">
        <v>189</v>
      </c>
      <c r="C3" s="193"/>
      <c r="D3" s="193"/>
      <c r="E3" s="193"/>
      <c r="F3" s="193"/>
      <c r="G3" s="193"/>
    </row>
    <row r="4" spans="2:7" ht="12.75" customHeight="1" x14ac:dyDescent="0.2">
      <c r="B4" s="194" t="s">
        <v>190</v>
      </c>
      <c r="C4" s="194"/>
      <c r="D4" s="194"/>
      <c r="E4" s="194"/>
      <c r="F4" s="194"/>
      <c r="G4" s="194"/>
    </row>
    <row r="5" spans="2:7" x14ac:dyDescent="0.2">
      <c r="B5" s="194"/>
      <c r="C5" s="194"/>
      <c r="D5" s="194"/>
      <c r="E5" s="194"/>
      <c r="F5" s="194"/>
      <c r="G5" s="194"/>
    </row>
    <row r="6" spans="2:7" x14ac:dyDescent="0.2">
      <c r="B6" s="194"/>
      <c r="C6" s="194"/>
      <c r="D6" s="194"/>
      <c r="E6" s="194"/>
      <c r="F6" s="194"/>
      <c r="G6" s="194"/>
    </row>
    <row r="7" spans="2:7" x14ac:dyDescent="0.2">
      <c r="B7" s="194"/>
      <c r="C7" s="194"/>
      <c r="D7" s="194"/>
      <c r="E7" s="194"/>
      <c r="F7" s="194"/>
      <c r="G7" s="194"/>
    </row>
    <row r="8" spans="2:7" x14ac:dyDescent="0.2">
      <c r="B8" s="194"/>
      <c r="C8" s="194"/>
      <c r="D8" s="194"/>
      <c r="E8" s="194"/>
      <c r="F8" s="194"/>
      <c r="G8" s="194"/>
    </row>
    <row r="9" spans="2:7" x14ac:dyDescent="0.2">
      <c r="B9" s="194"/>
      <c r="C9" s="194"/>
      <c r="D9" s="194"/>
      <c r="E9" s="194"/>
      <c r="F9" s="194"/>
      <c r="G9" s="194"/>
    </row>
    <row r="10" spans="2:7" x14ac:dyDescent="0.2">
      <c r="B10" s="194"/>
      <c r="C10" s="194"/>
      <c r="D10" s="194"/>
      <c r="E10" s="194"/>
      <c r="F10" s="194"/>
      <c r="G10" s="194"/>
    </row>
    <row r="11" spans="2:7" x14ac:dyDescent="0.2">
      <c r="B11" s="189"/>
      <c r="C11" s="189"/>
      <c r="D11" s="189"/>
      <c r="E11" s="189"/>
      <c r="F11" s="189"/>
      <c r="G11" s="189"/>
    </row>
    <row r="12" spans="2:7" x14ac:dyDescent="0.2">
      <c r="C12" s="192"/>
      <c r="D12" s="190"/>
      <c r="E12" s="189"/>
      <c r="F12" s="189"/>
      <c r="G12" s="189"/>
    </row>
    <row r="13" spans="2:7" x14ac:dyDescent="0.2">
      <c r="C13" s="192"/>
      <c r="D13" s="191"/>
      <c r="E13" s="189"/>
      <c r="F13" s="189"/>
      <c r="G13" s="189"/>
    </row>
    <row r="14" spans="2:7" x14ac:dyDescent="0.2">
      <c r="C14" s="192"/>
      <c r="D14" s="189"/>
      <c r="E14" s="189"/>
      <c r="F14" s="189"/>
      <c r="G14" s="189"/>
    </row>
    <row r="15" spans="2:7" x14ac:dyDescent="0.2">
      <c r="B15" s="189"/>
      <c r="C15" s="189"/>
      <c r="D15" s="189"/>
      <c r="E15" s="189"/>
      <c r="F15" s="189"/>
      <c r="G15" s="189"/>
    </row>
    <row r="16" spans="2:7" x14ac:dyDescent="0.2">
      <c r="B16" s="189"/>
      <c r="C16" s="189"/>
      <c r="D16" s="189"/>
      <c r="E16" s="189"/>
      <c r="F16" s="189"/>
      <c r="G16" s="189"/>
    </row>
    <row r="17" spans="2:7" x14ac:dyDescent="0.2">
      <c r="B17" s="189"/>
      <c r="C17" s="189"/>
      <c r="D17" s="189"/>
      <c r="E17" s="189"/>
      <c r="F17" s="189"/>
      <c r="G17" s="189"/>
    </row>
    <row r="18" spans="2:7" x14ac:dyDescent="0.2">
      <c r="B18" s="189"/>
      <c r="C18" s="189"/>
      <c r="D18" s="189"/>
      <c r="E18" s="189"/>
      <c r="F18" s="189"/>
      <c r="G18" s="189"/>
    </row>
    <row r="19" spans="2:7" x14ac:dyDescent="0.2">
      <c r="B19" s="189"/>
      <c r="C19" s="189"/>
      <c r="D19" s="189"/>
      <c r="E19" s="189"/>
      <c r="F19" s="189"/>
      <c r="G19" s="189"/>
    </row>
    <row r="20" spans="2:7" x14ac:dyDescent="0.2">
      <c r="B20" s="189"/>
      <c r="C20" s="189"/>
      <c r="D20" s="189"/>
      <c r="E20" s="189"/>
      <c r="F20" s="189"/>
      <c r="G20" s="189"/>
    </row>
    <row r="21" spans="2:7" x14ac:dyDescent="0.2">
      <c r="B21" s="189"/>
      <c r="C21" s="189"/>
      <c r="D21" s="189"/>
      <c r="E21" s="189"/>
      <c r="F21" s="189"/>
      <c r="G21" s="189"/>
    </row>
  </sheetData>
  <mergeCells count="2">
    <mergeCell ref="B3:G3"/>
    <mergeCell ref="B4:G10"/>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O59"/>
  <sheetViews>
    <sheetView zoomScale="70" zoomScaleNormal="70" workbookViewId="0">
      <selection sqref="A1:AE1"/>
    </sheetView>
  </sheetViews>
  <sheetFormatPr defaultRowHeight="12.75" x14ac:dyDescent="0.2"/>
  <cols>
    <col min="1" max="1" width="4.85546875" customWidth="1"/>
    <col min="2" max="2" width="4.7109375" style="61" customWidth="1"/>
    <col min="3" max="3" width="27.42578125" bestFit="1" customWidth="1"/>
    <col min="4" max="4" width="9.42578125" bestFit="1" customWidth="1"/>
    <col min="5" max="5" width="9.7109375" bestFit="1" customWidth="1"/>
    <col min="6" max="6" width="5.7109375" customWidth="1"/>
    <col min="7" max="7" width="8.28515625" bestFit="1" customWidth="1"/>
    <col min="8" max="8" width="5.7109375" bestFit="1" customWidth="1"/>
    <col min="9" max="9" width="8.28515625" bestFit="1" customWidth="1"/>
    <col min="10" max="10" width="5.7109375" bestFit="1" customWidth="1"/>
    <col min="11" max="11" width="8.28515625" bestFit="1" customWidth="1"/>
    <col min="12" max="12" width="5.7109375" bestFit="1" customWidth="1"/>
    <col min="13" max="13" width="8.28515625" bestFit="1" customWidth="1"/>
    <col min="14" max="14" width="5.7109375" customWidth="1"/>
    <col min="15" max="15" width="8.5703125" bestFit="1" customWidth="1"/>
    <col min="16" max="16" width="5.7109375" bestFit="1" customWidth="1"/>
    <col min="17" max="17" width="8.5703125" bestFit="1" customWidth="1"/>
    <col min="18" max="18" width="5.7109375" bestFit="1" customWidth="1"/>
    <col min="19" max="19" width="8.5703125" bestFit="1" customWidth="1"/>
    <col min="20" max="20" width="5.7109375" bestFit="1" customWidth="1"/>
    <col min="21" max="21" width="8.5703125" bestFit="1" customWidth="1"/>
    <col min="22" max="22" width="5.7109375" bestFit="1" customWidth="1"/>
    <col min="23" max="23" width="8.5703125" bestFit="1" customWidth="1"/>
    <col min="24" max="24" width="5.7109375" bestFit="1" customWidth="1"/>
    <col min="25" max="25" width="8.5703125" bestFit="1" customWidth="1"/>
    <col min="26" max="26" width="5.7109375" bestFit="1" customWidth="1"/>
    <col min="27" max="27" width="8.5703125" bestFit="1" customWidth="1"/>
    <col min="28" max="28" width="5.7109375" bestFit="1" customWidth="1"/>
    <col min="29" max="29" width="8.5703125" bestFit="1" customWidth="1"/>
    <col min="30" max="30" width="10.140625" bestFit="1" customWidth="1"/>
    <col min="31" max="31" width="4.7109375" customWidth="1"/>
    <col min="32" max="32" width="2.5703125" style="2" customWidth="1"/>
    <col min="33" max="35" width="12.7109375" style="2" customWidth="1"/>
  </cols>
  <sheetData>
    <row r="1" spans="1:35" ht="54" customHeight="1" thickBot="1" x14ac:dyDescent="0.25">
      <c r="A1" s="235" t="s">
        <v>67</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9"/>
      <c r="AG1" s="222"/>
      <c r="AH1" s="223"/>
      <c r="AI1" s="224"/>
    </row>
    <row r="2" spans="1:35" ht="13.5" thickBot="1" x14ac:dyDescent="0.25">
      <c r="A2" s="6"/>
      <c r="B2" s="59"/>
      <c r="C2" s="7"/>
      <c r="D2" s="7"/>
      <c r="E2" s="7"/>
      <c r="F2" s="7"/>
      <c r="G2" s="7"/>
      <c r="H2" s="7"/>
      <c r="I2" s="7"/>
      <c r="J2" s="7"/>
      <c r="K2" s="7"/>
      <c r="L2" s="5"/>
      <c r="M2" s="5"/>
      <c r="N2" s="5"/>
      <c r="O2" s="5"/>
      <c r="P2" s="5"/>
      <c r="Q2" s="5"/>
      <c r="R2" s="5"/>
      <c r="S2" s="5"/>
      <c r="T2" s="5"/>
      <c r="U2" s="5"/>
      <c r="V2" s="5"/>
      <c r="W2" s="5"/>
      <c r="X2" s="5"/>
      <c r="Y2" s="5"/>
      <c r="Z2" s="5"/>
      <c r="AA2" s="5"/>
      <c r="AB2" s="5"/>
      <c r="AC2" s="5"/>
      <c r="AD2" s="5"/>
      <c r="AE2" s="5"/>
    </row>
    <row r="3" spans="1:35" ht="20.100000000000001" customHeight="1" thickBot="1" x14ac:dyDescent="0.25">
      <c r="A3" s="28"/>
      <c r="B3" s="225"/>
      <c r="C3" s="225"/>
      <c r="D3" s="225"/>
      <c r="E3" s="226"/>
      <c r="F3" s="227" t="s">
        <v>11</v>
      </c>
      <c r="G3" s="228"/>
      <c r="H3" s="227" t="s">
        <v>13</v>
      </c>
      <c r="I3" s="228"/>
      <c r="J3" s="227" t="s">
        <v>14</v>
      </c>
      <c r="K3" s="228"/>
      <c r="L3" s="227" t="s">
        <v>15</v>
      </c>
      <c r="M3" s="228"/>
      <c r="N3" s="227" t="s">
        <v>22</v>
      </c>
      <c r="O3" s="228"/>
      <c r="P3" s="227" t="s">
        <v>16</v>
      </c>
      <c r="Q3" s="228"/>
      <c r="R3" s="227" t="s">
        <v>17</v>
      </c>
      <c r="S3" s="228"/>
      <c r="T3" s="227" t="s">
        <v>18</v>
      </c>
      <c r="U3" s="228"/>
      <c r="V3" s="227" t="s">
        <v>19</v>
      </c>
      <c r="W3" s="228"/>
      <c r="X3" s="227" t="s">
        <v>20</v>
      </c>
      <c r="Y3" s="228"/>
      <c r="Z3" s="227" t="s">
        <v>21</v>
      </c>
      <c r="AA3" s="228"/>
      <c r="AB3" s="227" t="s">
        <v>23</v>
      </c>
      <c r="AC3" s="228"/>
      <c r="AD3" s="48" t="s">
        <v>24</v>
      </c>
      <c r="AE3" s="17"/>
      <c r="AF3" s="3"/>
      <c r="AG3" s="229" t="s">
        <v>6</v>
      </c>
      <c r="AH3" s="230"/>
      <c r="AI3" s="231"/>
    </row>
    <row r="4" spans="1:35" ht="20.100000000000001" customHeight="1" thickBot="1" x14ac:dyDescent="0.25">
      <c r="A4" s="42"/>
      <c r="B4" s="119" t="s">
        <v>3</v>
      </c>
      <c r="C4" s="43"/>
      <c r="D4" s="43" t="s">
        <v>2</v>
      </c>
      <c r="E4" s="44" t="s">
        <v>1</v>
      </c>
      <c r="F4" s="46" t="s">
        <v>4</v>
      </c>
      <c r="G4" s="47" t="s">
        <v>2</v>
      </c>
      <c r="H4" s="46" t="s">
        <v>4</v>
      </c>
      <c r="I4" s="47" t="s">
        <v>2</v>
      </c>
      <c r="J4" s="46" t="s">
        <v>4</v>
      </c>
      <c r="K4" s="47" t="s">
        <v>2</v>
      </c>
      <c r="L4" s="46" t="s">
        <v>4</v>
      </c>
      <c r="M4" s="47" t="s">
        <v>2</v>
      </c>
      <c r="N4" s="46" t="s">
        <v>4</v>
      </c>
      <c r="O4" s="47" t="s">
        <v>2</v>
      </c>
      <c r="P4" s="46" t="s">
        <v>4</v>
      </c>
      <c r="Q4" s="47" t="s">
        <v>2</v>
      </c>
      <c r="R4" s="46" t="s">
        <v>4</v>
      </c>
      <c r="S4" s="47" t="s">
        <v>2</v>
      </c>
      <c r="T4" s="46" t="s">
        <v>4</v>
      </c>
      <c r="U4" s="47" t="s">
        <v>2</v>
      </c>
      <c r="V4" s="46" t="s">
        <v>4</v>
      </c>
      <c r="W4" s="47" t="s">
        <v>2</v>
      </c>
      <c r="X4" s="46" t="s">
        <v>4</v>
      </c>
      <c r="Y4" s="47" t="s">
        <v>2</v>
      </c>
      <c r="Z4" s="46" t="s">
        <v>4</v>
      </c>
      <c r="AA4" s="47" t="s">
        <v>2</v>
      </c>
      <c r="AB4" s="46" t="s">
        <v>4</v>
      </c>
      <c r="AC4" s="47" t="s">
        <v>2</v>
      </c>
      <c r="AD4" s="49" t="s">
        <v>12</v>
      </c>
      <c r="AE4" s="8"/>
      <c r="AF4" s="3"/>
      <c r="AG4" s="232"/>
      <c r="AH4" s="233"/>
      <c r="AI4" s="234"/>
    </row>
    <row r="5" spans="1:35" ht="15" customHeight="1" x14ac:dyDescent="0.2">
      <c r="A5" s="195" t="s">
        <v>68</v>
      </c>
      <c r="B5" s="123" t="s">
        <v>69</v>
      </c>
      <c r="C5" s="124"/>
      <c r="D5" s="125"/>
      <c r="E5" s="41"/>
      <c r="F5" s="45"/>
      <c r="G5" s="19"/>
      <c r="H5" s="45"/>
      <c r="I5" s="19"/>
      <c r="J5" s="45"/>
      <c r="K5" s="19"/>
      <c r="L5" s="109"/>
      <c r="M5" s="120"/>
      <c r="N5" s="109"/>
      <c r="O5" s="120"/>
      <c r="P5" s="109"/>
      <c r="Q5" s="120"/>
      <c r="R5" s="109"/>
      <c r="S5" s="120"/>
      <c r="T5" s="45"/>
      <c r="U5" s="19"/>
      <c r="V5" s="45"/>
      <c r="W5" s="19"/>
      <c r="X5" s="45"/>
      <c r="Y5" s="19"/>
      <c r="Z5" s="45"/>
      <c r="AA5" s="19"/>
      <c r="AB5" s="45"/>
      <c r="AC5" s="19"/>
      <c r="AD5" s="16"/>
      <c r="AE5" s="207">
        <f>+AD10+AD20</f>
        <v>122428.8</v>
      </c>
      <c r="AF5" s="4"/>
      <c r="AG5" s="210"/>
      <c r="AH5" s="211"/>
      <c r="AI5" s="212"/>
    </row>
    <row r="6" spans="1:35" ht="15" customHeight="1" x14ac:dyDescent="0.2">
      <c r="A6" s="196"/>
      <c r="B6" s="50"/>
      <c r="C6" s="29" t="s">
        <v>70</v>
      </c>
      <c r="D6" s="126">
        <v>102</v>
      </c>
      <c r="E6" s="13" t="s">
        <v>5</v>
      </c>
      <c r="F6" s="36"/>
      <c r="G6" s="11">
        <f t="shared" ref="G6:G7" si="0">$D6*F6</f>
        <v>0</v>
      </c>
      <c r="H6" s="36">
        <v>16</v>
      </c>
      <c r="I6" s="11">
        <f>$D6*H6</f>
        <v>1632</v>
      </c>
      <c r="J6" s="36"/>
      <c r="K6" s="11">
        <f>$D6*J6</f>
        <v>0</v>
      </c>
      <c r="L6" s="110">
        <v>160</v>
      </c>
      <c r="M6" s="121">
        <f>$D6*L6</f>
        <v>16320</v>
      </c>
      <c r="N6" s="110">
        <v>160</v>
      </c>
      <c r="O6" s="121">
        <f>$D6*N6</f>
        <v>16320</v>
      </c>
      <c r="P6" s="110">
        <v>160</v>
      </c>
      <c r="Q6" s="121">
        <f>$D6*P6</f>
        <v>16320</v>
      </c>
      <c r="R6" s="110">
        <v>160</v>
      </c>
      <c r="S6" s="121">
        <f>$D6*R6</f>
        <v>16320</v>
      </c>
      <c r="T6" s="36"/>
      <c r="U6" s="11">
        <f>$D6*T6</f>
        <v>0</v>
      </c>
      <c r="V6" s="36"/>
      <c r="W6" s="11">
        <f>$D6*V6</f>
        <v>0</v>
      </c>
      <c r="X6" s="36">
        <v>16</v>
      </c>
      <c r="Y6" s="11">
        <f>$D6*X6</f>
        <v>1632</v>
      </c>
      <c r="Z6" s="36"/>
      <c r="AA6" s="11">
        <f>$D6*Z6</f>
        <v>0</v>
      </c>
      <c r="AB6" s="36"/>
      <c r="AC6" s="11">
        <f>$D6*AB6</f>
        <v>0</v>
      </c>
      <c r="AD6" s="15">
        <f>+G6+I6+K6+U6+W6+Y6+AA6+AC6</f>
        <v>3264</v>
      </c>
      <c r="AE6" s="208"/>
      <c r="AF6" s="4"/>
      <c r="AG6" s="201" t="s">
        <v>122</v>
      </c>
      <c r="AH6" s="202"/>
      <c r="AI6" s="203"/>
    </row>
    <row r="7" spans="1:35" ht="15" customHeight="1" x14ac:dyDescent="0.2">
      <c r="A7" s="196"/>
      <c r="B7" s="50"/>
      <c r="C7" s="29" t="s">
        <v>71</v>
      </c>
      <c r="D7" s="126">
        <v>75.2</v>
      </c>
      <c r="E7" s="13" t="s">
        <v>5</v>
      </c>
      <c r="F7" s="36"/>
      <c r="G7" s="11">
        <f t="shared" si="0"/>
        <v>0</v>
      </c>
      <c r="H7" s="36">
        <v>40</v>
      </c>
      <c r="I7" s="11">
        <f>$D7*H7</f>
        <v>3008</v>
      </c>
      <c r="J7" s="36"/>
      <c r="K7" s="11">
        <f>$D7*J7</f>
        <v>0</v>
      </c>
      <c r="L7" s="110">
        <v>320</v>
      </c>
      <c r="M7" s="121">
        <f>$D7*L7</f>
        <v>24064</v>
      </c>
      <c r="N7" s="110">
        <v>320</v>
      </c>
      <c r="O7" s="121">
        <f>$D7*N7</f>
        <v>24064</v>
      </c>
      <c r="P7" s="110">
        <v>320</v>
      </c>
      <c r="Q7" s="121">
        <f>$D7*P7</f>
        <v>24064</v>
      </c>
      <c r="R7" s="110">
        <v>320</v>
      </c>
      <c r="S7" s="121">
        <f>$D7*R7</f>
        <v>24064</v>
      </c>
      <c r="T7" s="36"/>
      <c r="U7" s="11">
        <f>$D7*T7</f>
        <v>0</v>
      </c>
      <c r="V7" s="36"/>
      <c r="W7" s="11">
        <f>$D7*V7</f>
        <v>0</v>
      </c>
      <c r="X7" s="36">
        <v>40</v>
      </c>
      <c r="Y7" s="11">
        <f>$D7*X7</f>
        <v>3008</v>
      </c>
      <c r="Z7" s="36"/>
      <c r="AA7" s="11">
        <f>$D7*Z7</f>
        <v>0</v>
      </c>
      <c r="AB7" s="36"/>
      <c r="AC7" s="11">
        <f>$D7*AB7</f>
        <v>0</v>
      </c>
      <c r="AD7" s="15">
        <f t="shared" ref="AD7:AD9" si="1">+G7+I7+K7+U7+W7+Y7+AA7+AC7</f>
        <v>6016</v>
      </c>
      <c r="AE7" s="208"/>
      <c r="AF7" s="4"/>
      <c r="AG7" s="201" t="s">
        <v>85</v>
      </c>
      <c r="AH7" s="202"/>
      <c r="AI7" s="203"/>
    </row>
    <row r="8" spans="1:35" ht="15" customHeight="1" x14ac:dyDescent="0.2">
      <c r="A8" s="196"/>
      <c r="B8" s="50"/>
      <c r="C8" s="29" t="s">
        <v>79</v>
      </c>
      <c r="D8" s="126">
        <v>75.2</v>
      </c>
      <c r="E8" s="13" t="s">
        <v>5</v>
      </c>
      <c r="F8" s="36"/>
      <c r="G8" s="11">
        <f>$D8*F8</f>
        <v>0</v>
      </c>
      <c r="H8" s="36"/>
      <c r="I8" s="11">
        <f>$D8*H8</f>
        <v>0</v>
      </c>
      <c r="J8" s="36"/>
      <c r="K8" s="11">
        <f>$D8*J8</f>
        <v>0</v>
      </c>
      <c r="L8" s="110">
        <v>16</v>
      </c>
      <c r="M8" s="121">
        <f>$D8*L8</f>
        <v>1203.2</v>
      </c>
      <c r="N8" s="110">
        <v>16</v>
      </c>
      <c r="O8" s="121">
        <f>$D8*N8</f>
        <v>1203.2</v>
      </c>
      <c r="P8" s="110">
        <v>16</v>
      </c>
      <c r="Q8" s="121">
        <f>$D8*P8</f>
        <v>1203.2</v>
      </c>
      <c r="R8" s="110">
        <v>16</v>
      </c>
      <c r="S8" s="121">
        <f>$D8*R8</f>
        <v>1203.2</v>
      </c>
      <c r="T8" s="36"/>
      <c r="U8" s="11">
        <f>$D8*T8</f>
        <v>0</v>
      </c>
      <c r="V8" s="36"/>
      <c r="W8" s="11">
        <f>$D8*V8</f>
        <v>0</v>
      </c>
      <c r="X8" s="36"/>
      <c r="Y8" s="11">
        <f>$D8*X8</f>
        <v>0</v>
      </c>
      <c r="Z8" s="36"/>
      <c r="AA8" s="11">
        <f>$D8*Z8</f>
        <v>0</v>
      </c>
      <c r="AB8" s="36"/>
      <c r="AC8" s="11">
        <f>$D8*AB8</f>
        <v>0</v>
      </c>
      <c r="AD8" s="15">
        <f t="shared" si="1"/>
        <v>0</v>
      </c>
      <c r="AE8" s="208"/>
      <c r="AF8" s="4"/>
      <c r="AG8" s="201" t="s">
        <v>86</v>
      </c>
      <c r="AH8" s="202"/>
      <c r="AI8" s="203"/>
    </row>
    <row r="9" spans="1:35" ht="15" customHeight="1" x14ac:dyDescent="0.2">
      <c r="A9" s="196"/>
      <c r="B9" s="50"/>
      <c r="C9" s="29" t="s">
        <v>77</v>
      </c>
      <c r="D9" s="126">
        <v>58.5</v>
      </c>
      <c r="E9" s="13" t="s">
        <v>5</v>
      </c>
      <c r="F9" s="36"/>
      <c r="G9" s="11">
        <f>$D9*F9</f>
        <v>0</v>
      </c>
      <c r="H9" s="36"/>
      <c r="I9" s="11">
        <f>$D9*H9</f>
        <v>0</v>
      </c>
      <c r="J9" s="36"/>
      <c r="K9" s="11">
        <f>$D9*J9</f>
        <v>0</v>
      </c>
      <c r="L9" s="110">
        <v>40</v>
      </c>
      <c r="M9" s="121">
        <f>$D9*L9</f>
        <v>2340</v>
      </c>
      <c r="N9" s="110">
        <v>40</v>
      </c>
      <c r="O9" s="121">
        <f>$D9*N9</f>
        <v>2340</v>
      </c>
      <c r="P9" s="110">
        <v>40</v>
      </c>
      <c r="Q9" s="121">
        <f>$D9*P9</f>
        <v>2340</v>
      </c>
      <c r="R9" s="110">
        <v>40</v>
      </c>
      <c r="S9" s="121">
        <f>$D9*R9</f>
        <v>2340</v>
      </c>
      <c r="T9" s="36"/>
      <c r="U9" s="11">
        <f>$D9*T9</f>
        <v>0</v>
      </c>
      <c r="V9" s="36"/>
      <c r="W9" s="11">
        <f>$D9*V9</f>
        <v>0</v>
      </c>
      <c r="X9" s="36"/>
      <c r="Y9" s="11">
        <f>$D9*X9</f>
        <v>0</v>
      </c>
      <c r="Z9" s="36"/>
      <c r="AA9" s="11">
        <f>$D9*Z9</f>
        <v>0</v>
      </c>
      <c r="AB9" s="36"/>
      <c r="AC9" s="11">
        <f>$D9*AB9</f>
        <v>0</v>
      </c>
      <c r="AD9" s="15">
        <f t="shared" si="1"/>
        <v>0</v>
      </c>
      <c r="AE9" s="208"/>
      <c r="AF9" s="4"/>
      <c r="AG9" s="201"/>
      <c r="AH9" s="202"/>
      <c r="AI9" s="203"/>
    </row>
    <row r="10" spans="1:35" ht="15" customHeight="1" x14ac:dyDescent="0.2">
      <c r="A10" s="196"/>
      <c r="B10" s="50"/>
      <c r="C10" s="56" t="s">
        <v>78</v>
      </c>
      <c r="D10" s="127">
        <v>0</v>
      </c>
      <c r="E10" s="52" t="s">
        <v>5</v>
      </c>
      <c r="F10" s="53">
        <f t="shared" ref="F10:K10" si="2">SUM(F6:F9)</f>
        <v>0</v>
      </c>
      <c r="G10" s="54">
        <f t="shared" si="2"/>
        <v>0</v>
      </c>
      <c r="H10" s="53">
        <f t="shared" si="2"/>
        <v>56</v>
      </c>
      <c r="I10" s="54">
        <f t="shared" si="2"/>
        <v>4640</v>
      </c>
      <c r="J10" s="53">
        <f t="shared" si="2"/>
        <v>0</v>
      </c>
      <c r="K10" s="54">
        <f t="shared" si="2"/>
        <v>0</v>
      </c>
      <c r="L10" s="111">
        <f>SUM(L6:L9)</f>
        <v>536</v>
      </c>
      <c r="M10" s="122">
        <f t="shared" ref="M10:S10" si="3">SUM(M6:M9)</f>
        <v>43927.199999999997</v>
      </c>
      <c r="N10" s="111">
        <f t="shared" si="3"/>
        <v>536</v>
      </c>
      <c r="O10" s="122">
        <f t="shared" si="3"/>
        <v>43927.199999999997</v>
      </c>
      <c r="P10" s="111">
        <f t="shared" si="3"/>
        <v>536</v>
      </c>
      <c r="Q10" s="122">
        <f t="shared" si="3"/>
        <v>43927.199999999997</v>
      </c>
      <c r="R10" s="111">
        <f t="shared" si="3"/>
        <v>536</v>
      </c>
      <c r="S10" s="122">
        <f t="shared" si="3"/>
        <v>43927.199999999997</v>
      </c>
      <c r="T10" s="53">
        <f t="shared" ref="T10:AD10" si="4">SUM(T6:T9)</f>
        <v>0</v>
      </c>
      <c r="U10" s="54">
        <f t="shared" si="4"/>
        <v>0</v>
      </c>
      <c r="V10" s="53">
        <f t="shared" si="4"/>
        <v>0</v>
      </c>
      <c r="W10" s="54">
        <f t="shared" si="4"/>
        <v>0</v>
      </c>
      <c r="X10" s="53">
        <f t="shared" si="4"/>
        <v>56</v>
      </c>
      <c r="Y10" s="54">
        <f t="shared" si="4"/>
        <v>4640</v>
      </c>
      <c r="Z10" s="53">
        <f t="shared" si="4"/>
        <v>0</v>
      </c>
      <c r="AA10" s="54">
        <f t="shared" si="4"/>
        <v>0</v>
      </c>
      <c r="AB10" s="53">
        <f t="shared" si="4"/>
        <v>0</v>
      </c>
      <c r="AC10" s="54">
        <f t="shared" si="4"/>
        <v>0</v>
      </c>
      <c r="AD10" s="55">
        <f t="shared" si="4"/>
        <v>9280</v>
      </c>
      <c r="AE10" s="208"/>
      <c r="AF10" s="4"/>
      <c r="AG10" s="201"/>
      <c r="AH10" s="202"/>
      <c r="AI10" s="203"/>
    </row>
    <row r="11" spans="1:35" ht="15" customHeight="1" x14ac:dyDescent="0.2">
      <c r="A11" s="196"/>
      <c r="B11" s="50" t="s">
        <v>72</v>
      </c>
      <c r="C11" s="29"/>
      <c r="D11" s="126"/>
      <c r="E11" s="14"/>
      <c r="F11" s="36"/>
      <c r="G11" s="11"/>
      <c r="H11" s="36"/>
      <c r="I11" s="11"/>
      <c r="J11" s="36"/>
      <c r="K11" s="11"/>
      <c r="L11" s="110"/>
      <c r="M11" s="121"/>
      <c r="N11" s="110"/>
      <c r="O11" s="121"/>
      <c r="P11" s="110"/>
      <c r="Q11" s="121"/>
      <c r="R11" s="110"/>
      <c r="S11" s="121"/>
      <c r="T11" s="36"/>
      <c r="U11" s="11"/>
      <c r="V11" s="36"/>
      <c r="W11" s="11"/>
      <c r="X11" s="36"/>
      <c r="Y11" s="11"/>
      <c r="Z11" s="36"/>
      <c r="AA11" s="11"/>
      <c r="AB11" s="36"/>
      <c r="AC11" s="11"/>
      <c r="AD11" s="15"/>
      <c r="AE11" s="208"/>
      <c r="AF11" s="4"/>
      <c r="AG11" s="201"/>
      <c r="AH11" s="202"/>
      <c r="AI11" s="203"/>
    </row>
    <row r="12" spans="1:35" ht="15" customHeight="1" x14ac:dyDescent="0.2">
      <c r="A12" s="196"/>
      <c r="B12" s="50"/>
      <c r="C12" s="29" t="s">
        <v>76</v>
      </c>
      <c r="D12" s="126">
        <v>116</v>
      </c>
      <c r="E12" s="13" t="s">
        <v>5</v>
      </c>
      <c r="F12" s="36">
        <v>4</v>
      </c>
      <c r="G12" s="11">
        <f t="shared" ref="G12:G19" si="5">$D12*F12</f>
        <v>464</v>
      </c>
      <c r="H12" s="36">
        <v>16</v>
      </c>
      <c r="I12" s="11">
        <f t="shared" ref="I12:I19" si="6">$D12*H12</f>
        <v>1856</v>
      </c>
      <c r="J12" s="36">
        <v>4</v>
      </c>
      <c r="K12" s="11">
        <f t="shared" ref="K12:K19" si="7">$D12*J12</f>
        <v>464</v>
      </c>
      <c r="L12" s="110">
        <v>160</v>
      </c>
      <c r="M12" s="121">
        <f t="shared" ref="M12:M19" si="8">$D12*L12</f>
        <v>18560</v>
      </c>
      <c r="N12" s="110">
        <v>160</v>
      </c>
      <c r="O12" s="121">
        <f t="shared" ref="O12:O19" si="9">$D12*N12</f>
        <v>18560</v>
      </c>
      <c r="P12" s="110">
        <v>160</v>
      </c>
      <c r="Q12" s="121">
        <f t="shared" ref="Q12:Q19" si="10">$D12*P12</f>
        <v>18560</v>
      </c>
      <c r="R12" s="110">
        <v>160</v>
      </c>
      <c r="S12" s="121">
        <f t="shared" ref="S12:S19" si="11">$D12*R12</f>
        <v>18560</v>
      </c>
      <c r="T12" s="36">
        <v>4</v>
      </c>
      <c r="U12" s="11">
        <f t="shared" ref="U12:U19" si="12">$D12*T12</f>
        <v>464</v>
      </c>
      <c r="V12" s="36">
        <v>4</v>
      </c>
      <c r="W12" s="11">
        <f t="shared" ref="W12:W17" si="13">$D12*V12</f>
        <v>464</v>
      </c>
      <c r="X12" s="36">
        <v>16</v>
      </c>
      <c r="Y12" s="11">
        <f t="shared" ref="Y12:Y17" si="14">$D12*X12</f>
        <v>1856</v>
      </c>
      <c r="Z12" s="36">
        <v>4</v>
      </c>
      <c r="AA12" s="11">
        <f t="shared" ref="AA12:AA19" si="15">$D12*Z12</f>
        <v>464</v>
      </c>
      <c r="AB12" s="36">
        <v>4</v>
      </c>
      <c r="AC12" s="11">
        <f t="shared" ref="AC12:AC19" si="16">$D12*AB12</f>
        <v>464</v>
      </c>
      <c r="AD12" s="15">
        <f t="shared" ref="AD12:AD19" si="17">+G12+I12+K12+U12+W12+Y12+AA12+AC12</f>
        <v>6496</v>
      </c>
      <c r="AE12" s="208"/>
      <c r="AF12" s="4"/>
      <c r="AG12" s="201" t="s">
        <v>87</v>
      </c>
      <c r="AH12" s="202"/>
      <c r="AI12" s="203"/>
    </row>
    <row r="13" spans="1:35" ht="15" customHeight="1" x14ac:dyDescent="0.2">
      <c r="A13" s="196"/>
      <c r="B13" s="128"/>
      <c r="C13" s="129" t="s">
        <v>73</v>
      </c>
      <c r="D13" s="126">
        <v>76.83</v>
      </c>
      <c r="E13" s="13" t="s">
        <v>5</v>
      </c>
      <c r="F13" s="37"/>
      <c r="G13" s="11">
        <f t="shared" si="5"/>
        <v>0</v>
      </c>
      <c r="H13" s="37"/>
      <c r="I13" s="11">
        <f t="shared" si="6"/>
        <v>0</v>
      </c>
      <c r="J13" s="37"/>
      <c r="K13" s="11">
        <f t="shared" si="7"/>
        <v>0</v>
      </c>
      <c r="L13" s="112">
        <v>160</v>
      </c>
      <c r="M13" s="121">
        <f t="shared" si="8"/>
        <v>12292.8</v>
      </c>
      <c r="N13" s="112">
        <v>160</v>
      </c>
      <c r="O13" s="121">
        <f t="shared" si="9"/>
        <v>12292.8</v>
      </c>
      <c r="P13" s="112">
        <v>160</v>
      </c>
      <c r="Q13" s="121">
        <f t="shared" si="10"/>
        <v>12292.8</v>
      </c>
      <c r="R13" s="112">
        <v>160</v>
      </c>
      <c r="S13" s="121">
        <f t="shared" si="11"/>
        <v>12292.8</v>
      </c>
      <c r="T13" s="37"/>
      <c r="U13" s="11">
        <f t="shared" si="12"/>
        <v>0</v>
      </c>
      <c r="V13" s="37"/>
      <c r="W13" s="11">
        <f t="shared" si="13"/>
        <v>0</v>
      </c>
      <c r="X13" s="37"/>
      <c r="Y13" s="11">
        <f t="shared" si="14"/>
        <v>0</v>
      </c>
      <c r="Z13" s="37"/>
      <c r="AA13" s="11">
        <f t="shared" si="15"/>
        <v>0</v>
      </c>
      <c r="AB13" s="37"/>
      <c r="AC13" s="11">
        <f t="shared" si="16"/>
        <v>0</v>
      </c>
      <c r="AD13" s="15">
        <f t="shared" si="17"/>
        <v>0</v>
      </c>
      <c r="AE13" s="208"/>
      <c r="AF13" s="4"/>
      <c r="AG13" s="201" t="s">
        <v>88</v>
      </c>
      <c r="AH13" s="202"/>
      <c r="AI13" s="203"/>
    </row>
    <row r="14" spans="1:35" ht="15" customHeight="1" x14ac:dyDescent="0.2">
      <c r="A14" s="196"/>
      <c r="B14" s="128"/>
      <c r="C14" s="130" t="s">
        <v>74</v>
      </c>
      <c r="D14" s="126">
        <v>82.22</v>
      </c>
      <c r="E14" s="13" t="s">
        <v>5</v>
      </c>
      <c r="F14" s="38"/>
      <c r="G14" s="11">
        <f t="shared" si="5"/>
        <v>0</v>
      </c>
      <c r="H14" s="38"/>
      <c r="I14" s="11">
        <f t="shared" si="6"/>
        <v>0</v>
      </c>
      <c r="J14" s="38"/>
      <c r="K14" s="11">
        <f t="shared" si="7"/>
        <v>0</v>
      </c>
      <c r="L14" s="113">
        <v>160</v>
      </c>
      <c r="M14" s="121">
        <f t="shared" si="8"/>
        <v>13155.2</v>
      </c>
      <c r="N14" s="113">
        <v>160</v>
      </c>
      <c r="O14" s="121">
        <f t="shared" si="9"/>
        <v>13155.2</v>
      </c>
      <c r="P14" s="113">
        <v>160</v>
      </c>
      <c r="Q14" s="121">
        <f t="shared" si="10"/>
        <v>13155.2</v>
      </c>
      <c r="R14" s="113">
        <v>160</v>
      </c>
      <c r="S14" s="121">
        <f t="shared" si="11"/>
        <v>13155.2</v>
      </c>
      <c r="T14" s="38"/>
      <c r="U14" s="11">
        <f t="shared" si="12"/>
        <v>0</v>
      </c>
      <c r="V14" s="38"/>
      <c r="W14" s="11">
        <f t="shared" si="13"/>
        <v>0</v>
      </c>
      <c r="X14" s="38"/>
      <c r="Y14" s="11">
        <f t="shared" si="14"/>
        <v>0</v>
      </c>
      <c r="Z14" s="38"/>
      <c r="AA14" s="11">
        <f t="shared" si="15"/>
        <v>0</v>
      </c>
      <c r="AB14" s="38"/>
      <c r="AC14" s="11">
        <f t="shared" si="16"/>
        <v>0</v>
      </c>
      <c r="AD14" s="15">
        <f t="shared" si="17"/>
        <v>0</v>
      </c>
      <c r="AE14" s="208"/>
      <c r="AF14" s="4"/>
      <c r="AG14" s="201"/>
      <c r="AH14" s="202"/>
      <c r="AI14" s="203"/>
    </row>
    <row r="15" spans="1:35" ht="15" customHeight="1" x14ac:dyDescent="0.2">
      <c r="A15" s="196"/>
      <c r="B15" s="128"/>
      <c r="C15" s="130" t="s">
        <v>75</v>
      </c>
      <c r="D15" s="126">
        <v>93.8</v>
      </c>
      <c r="E15" s="13" t="s">
        <v>5</v>
      </c>
      <c r="F15" s="38"/>
      <c r="G15" s="11">
        <f t="shared" si="5"/>
        <v>0</v>
      </c>
      <c r="H15" s="38">
        <v>16</v>
      </c>
      <c r="I15" s="11">
        <f t="shared" si="6"/>
        <v>1500.8</v>
      </c>
      <c r="J15" s="38"/>
      <c r="K15" s="11">
        <f t="shared" si="7"/>
        <v>0</v>
      </c>
      <c r="L15" s="113">
        <v>160</v>
      </c>
      <c r="M15" s="121">
        <f t="shared" si="8"/>
        <v>15008</v>
      </c>
      <c r="N15" s="113">
        <v>160</v>
      </c>
      <c r="O15" s="121">
        <f t="shared" si="9"/>
        <v>15008</v>
      </c>
      <c r="P15" s="113">
        <v>160</v>
      </c>
      <c r="Q15" s="121">
        <f t="shared" si="10"/>
        <v>15008</v>
      </c>
      <c r="R15" s="113">
        <v>160</v>
      </c>
      <c r="S15" s="121">
        <f t="shared" si="11"/>
        <v>15008</v>
      </c>
      <c r="T15" s="38"/>
      <c r="U15" s="11">
        <f t="shared" si="12"/>
        <v>0</v>
      </c>
      <c r="V15" s="38"/>
      <c r="W15" s="11">
        <f t="shared" si="13"/>
        <v>0</v>
      </c>
      <c r="X15" s="38">
        <v>16</v>
      </c>
      <c r="Y15" s="11">
        <f t="shared" si="14"/>
        <v>1500.8</v>
      </c>
      <c r="Z15" s="38"/>
      <c r="AA15" s="11">
        <f t="shared" si="15"/>
        <v>0</v>
      </c>
      <c r="AB15" s="38"/>
      <c r="AC15" s="11">
        <f t="shared" si="16"/>
        <v>0</v>
      </c>
      <c r="AD15" s="15">
        <f t="shared" si="17"/>
        <v>3001.6</v>
      </c>
      <c r="AE15" s="208"/>
      <c r="AF15" s="4"/>
      <c r="AG15" s="213"/>
      <c r="AH15" s="214"/>
      <c r="AI15" s="215"/>
    </row>
    <row r="16" spans="1:35" ht="15" customHeight="1" x14ac:dyDescent="0.2">
      <c r="A16" s="196"/>
      <c r="B16" s="128"/>
      <c r="C16" s="130" t="s">
        <v>81</v>
      </c>
      <c r="D16" s="126">
        <v>78.98</v>
      </c>
      <c r="E16" s="13" t="s">
        <v>5</v>
      </c>
      <c r="F16" s="38"/>
      <c r="G16" s="11">
        <f t="shared" si="5"/>
        <v>0</v>
      </c>
      <c r="H16" s="38">
        <v>320</v>
      </c>
      <c r="I16" s="11">
        <f t="shared" si="6"/>
        <v>25273.600000000002</v>
      </c>
      <c r="J16" s="38"/>
      <c r="K16" s="11">
        <f t="shared" si="7"/>
        <v>0</v>
      </c>
      <c r="L16" s="113">
        <f>160*5</f>
        <v>800</v>
      </c>
      <c r="M16" s="121">
        <f t="shared" si="8"/>
        <v>63184</v>
      </c>
      <c r="N16" s="113">
        <f>160*5</f>
        <v>800</v>
      </c>
      <c r="O16" s="121">
        <f t="shared" si="9"/>
        <v>63184</v>
      </c>
      <c r="P16" s="113">
        <f>160*5</f>
        <v>800</v>
      </c>
      <c r="Q16" s="121">
        <f t="shared" si="10"/>
        <v>63184</v>
      </c>
      <c r="R16" s="113">
        <f>160*5</f>
        <v>800</v>
      </c>
      <c r="S16" s="121">
        <f t="shared" si="11"/>
        <v>63184</v>
      </c>
      <c r="T16" s="38"/>
      <c r="U16" s="11">
        <f t="shared" si="12"/>
        <v>0</v>
      </c>
      <c r="V16" s="38"/>
      <c r="W16" s="11">
        <f t="shared" si="13"/>
        <v>0</v>
      </c>
      <c r="X16" s="38">
        <v>320</v>
      </c>
      <c r="Y16" s="11">
        <f t="shared" si="14"/>
        <v>25273.600000000002</v>
      </c>
      <c r="Z16" s="38"/>
      <c r="AA16" s="11">
        <f t="shared" si="15"/>
        <v>0</v>
      </c>
      <c r="AB16" s="38"/>
      <c r="AC16" s="11">
        <f t="shared" si="16"/>
        <v>0</v>
      </c>
      <c r="AD16" s="15">
        <f t="shared" si="17"/>
        <v>50547.200000000004</v>
      </c>
      <c r="AE16" s="208"/>
      <c r="AF16" s="4"/>
      <c r="AG16" s="201"/>
      <c r="AH16" s="202"/>
      <c r="AI16" s="203"/>
    </row>
    <row r="17" spans="1:35" ht="15" customHeight="1" x14ac:dyDescent="0.2">
      <c r="A17" s="196"/>
      <c r="B17" s="128"/>
      <c r="C17" s="130" t="s">
        <v>82</v>
      </c>
      <c r="D17" s="126">
        <v>78.98</v>
      </c>
      <c r="E17" s="13" t="s">
        <v>5</v>
      </c>
      <c r="F17" s="38"/>
      <c r="G17" s="11">
        <f t="shared" si="5"/>
        <v>0</v>
      </c>
      <c r="H17" s="38"/>
      <c r="I17" s="11">
        <f t="shared" si="6"/>
        <v>0</v>
      </c>
      <c r="J17" s="38"/>
      <c r="K17" s="11">
        <f t="shared" si="7"/>
        <v>0</v>
      </c>
      <c r="L17" s="113">
        <v>160</v>
      </c>
      <c r="M17" s="121">
        <f t="shared" si="8"/>
        <v>12636.800000000001</v>
      </c>
      <c r="N17" s="113">
        <v>160</v>
      </c>
      <c r="O17" s="121">
        <f t="shared" si="9"/>
        <v>12636.800000000001</v>
      </c>
      <c r="P17" s="113">
        <v>160</v>
      </c>
      <c r="Q17" s="121">
        <f t="shared" si="10"/>
        <v>12636.800000000001</v>
      </c>
      <c r="R17" s="113">
        <v>160</v>
      </c>
      <c r="S17" s="121">
        <f t="shared" si="11"/>
        <v>12636.800000000001</v>
      </c>
      <c r="T17" s="38"/>
      <c r="U17" s="11">
        <f t="shared" si="12"/>
        <v>0</v>
      </c>
      <c r="V17" s="38"/>
      <c r="W17" s="11">
        <f t="shared" si="13"/>
        <v>0</v>
      </c>
      <c r="X17" s="38"/>
      <c r="Y17" s="11">
        <f t="shared" si="14"/>
        <v>0</v>
      </c>
      <c r="Z17" s="38"/>
      <c r="AA17" s="11">
        <f t="shared" si="15"/>
        <v>0</v>
      </c>
      <c r="AB17" s="38"/>
      <c r="AC17" s="11">
        <f t="shared" si="16"/>
        <v>0</v>
      </c>
      <c r="AD17" s="15">
        <f t="shared" si="17"/>
        <v>0</v>
      </c>
      <c r="AE17" s="208"/>
      <c r="AF17" s="4"/>
      <c r="AG17" s="201"/>
      <c r="AH17" s="202"/>
      <c r="AI17" s="203"/>
    </row>
    <row r="18" spans="1:35" ht="15" customHeight="1" x14ac:dyDescent="0.2">
      <c r="A18" s="196"/>
      <c r="B18" s="128"/>
      <c r="C18" s="130" t="s">
        <v>83</v>
      </c>
      <c r="D18" s="126">
        <v>66.38</v>
      </c>
      <c r="E18" s="13" t="s">
        <v>5</v>
      </c>
      <c r="F18" s="38"/>
      <c r="G18" s="11">
        <f t="shared" si="5"/>
        <v>0</v>
      </c>
      <c r="H18" s="38"/>
      <c r="I18" s="11">
        <f t="shared" si="6"/>
        <v>0</v>
      </c>
      <c r="J18" s="38"/>
      <c r="K18" s="11">
        <f t="shared" si="7"/>
        <v>0</v>
      </c>
      <c r="L18" s="113">
        <v>160</v>
      </c>
      <c r="M18" s="121">
        <f t="shared" si="8"/>
        <v>10620.8</v>
      </c>
      <c r="N18" s="113">
        <v>160</v>
      </c>
      <c r="O18" s="121">
        <f t="shared" si="9"/>
        <v>10620.8</v>
      </c>
      <c r="P18" s="113">
        <v>160</v>
      </c>
      <c r="Q18" s="121">
        <f t="shared" si="10"/>
        <v>10620.8</v>
      </c>
      <c r="R18" s="113">
        <v>160</v>
      </c>
      <c r="S18" s="121">
        <f t="shared" si="11"/>
        <v>10620.8</v>
      </c>
      <c r="T18" s="38"/>
      <c r="U18" s="11">
        <f t="shared" si="12"/>
        <v>0</v>
      </c>
      <c r="V18" s="38"/>
      <c r="W18" s="11">
        <f t="shared" ref="W18:W19" si="18">$D18*V18</f>
        <v>0</v>
      </c>
      <c r="X18" s="38"/>
      <c r="Y18" s="11">
        <f t="shared" ref="Y18:Y19" si="19">$D18*X18</f>
        <v>0</v>
      </c>
      <c r="Z18" s="38"/>
      <c r="AA18" s="11">
        <f t="shared" si="15"/>
        <v>0</v>
      </c>
      <c r="AB18" s="38"/>
      <c r="AC18" s="11">
        <f t="shared" si="16"/>
        <v>0</v>
      </c>
      <c r="AD18" s="15">
        <f t="shared" si="17"/>
        <v>0</v>
      </c>
      <c r="AE18" s="208"/>
      <c r="AF18" s="4"/>
      <c r="AG18" s="201"/>
      <c r="AH18" s="202"/>
      <c r="AI18" s="203"/>
    </row>
    <row r="19" spans="1:35" ht="15" customHeight="1" x14ac:dyDescent="0.2">
      <c r="A19" s="196"/>
      <c r="B19" s="128"/>
      <c r="C19" s="130" t="s">
        <v>84</v>
      </c>
      <c r="D19" s="126">
        <v>66.38</v>
      </c>
      <c r="E19" s="13" t="s">
        <v>5</v>
      </c>
      <c r="F19" s="38">
        <v>80</v>
      </c>
      <c r="G19" s="11">
        <f t="shared" si="5"/>
        <v>5310.4</v>
      </c>
      <c r="H19" s="38">
        <v>160</v>
      </c>
      <c r="I19" s="11">
        <f t="shared" si="6"/>
        <v>10620.8</v>
      </c>
      <c r="J19" s="38">
        <v>80</v>
      </c>
      <c r="K19" s="11">
        <f t="shared" si="7"/>
        <v>5310.4</v>
      </c>
      <c r="L19" s="113">
        <v>160</v>
      </c>
      <c r="M19" s="121">
        <f t="shared" si="8"/>
        <v>10620.8</v>
      </c>
      <c r="N19" s="113">
        <v>160</v>
      </c>
      <c r="O19" s="121">
        <f t="shared" si="9"/>
        <v>10620.8</v>
      </c>
      <c r="P19" s="113">
        <v>160</v>
      </c>
      <c r="Q19" s="121">
        <f t="shared" si="10"/>
        <v>10620.8</v>
      </c>
      <c r="R19" s="113">
        <v>160</v>
      </c>
      <c r="S19" s="121">
        <f t="shared" si="11"/>
        <v>10620.8</v>
      </c>
      <c r="T19" s="38">
        <v>80</v>
      </c>
      <c r="U19" s="11">
        <f t="shared" si="12"/>
        <v>5310.4</v>
      </c>
      <c r="V19" s="38">
        <v>80</v>
      </c>
      <c r="W19" s="11">
        <f t="shared" si="18"/>
        <v>5310.4</v>
      </c>
      <c r="X19" s="38">
        <v>160</v>
      </c>
      <c r="Y19" s="11">
        <f t="shared" si="19"/>
        <v>10620.8</v>
      </c>
      <c r="Z19" s="38">
        <v>80</v>
      </c>
      <c r="AA19" s="11">
        <f t="shared" si="15"/>
        <v>5310.4</v>
      </c>
      <c r="AB19" s="38">
        <v>80</v>
      </c>
      <c r="AC19" s="11">
        <f t="shared" si="16"/>
        <v>5310.4</v>
      </c>
      <c r="AD19" s="15">
        <f t="shared" si="17"/>
        <v>53104</v>
      </c>
      <c r="AE19" s="208"/>
      <c r="AF19" s="4"/>
      <c r="AG19" s="201"/>
      <c r="AH19" s="202"/>
      <c r="AI19" s="203"/>
    </row>
    <row r="20" spans="1:35" ht="15" customHeight="1" thickBot="1" x14ac:dyDescent="0.25">
      <c r="A20" s="197"/>
      <c r="B20" s="128"/>
      <c r="C20" s="131" t="s">
        <v>80</v>
      </c>
      <c r="D20" s="51"/>
      <c r="E20" s="52" t="s">
        <v>5</v>
      </c>
      <c r="F20" s="53">
        <f>SUM(F12:F19)</f>
        <v>84</v>
      </c>
      <c r="G20" s="133">
        <f t="shared" ref="G20:AD20" si="20">SUM(G12:G19)</f>
        <v>5774.4</v>
      </c>
      <c r="H20" s="53">
        <f t="shared" si="20"/>
        <v>512</v>
      </c>
      <c r="I20" s="133">
        <f t="shared" si="20"/>
        <v>39251.199999999997</v>
      </c>
      <c r="J20" s="53">
        <f t="shared" si="20"/>
        <v>84</v>
      </c>
      <c r="K20" s="133">
        <f t="shared" si="20"/>
        <v>5774.4</v>
      </c>
      <c r="L20" s="111">
        <f t="shared" si="20"/>
        <v>1920</v>
      </c>
      <c r="M20" s="122">
        <f t="shared" si="20"/>
        <v>156078.39999999997</v>
      </c>
      <c r="N20" s="111">
        <f t="shared" si="20"/>
        <v>1920</v>
      </c>
      <c r="O20" s="122">
        <f t="shared" si="20"/>
        <v>156078.39999999997</v>
      </c>
      <c r="P20" s="111">
        <f t="shared" si="20"/>
        <v>1920</v>
      </c>
      <c r="Q20" s="122">
        <f t="shared" si="20"/>
        <v>156078.39999999997</v>
      </c>
      <c r="R20" s="111">
        <f t="shared" si="20"/>
        <v>1920</v>
      </c>
      <c r="S20" s="122">
        <f t="shared" si="20"/>
        <v>156078.39999999997</v>
      </c>
      <c r="T20" s="53">
        <f t="shared" si="20"/>
        <v>84</v>
      </c>
      <c r="U20" s="54">
        <f t="shared" si="20"/>
        <v>5774.4</v>
      </c>
      <c r="V20" s="53">
        <f t="shared" si="20"/>
        <v>84</v>
      </c>
      <c r="W20" s="54">
        <f t="shared" si="20"/>
        <v>5774.4</v>
      </c>
      <c r="X20" s="53">
        <f t="shared" si="20"/>
        <v>512</v>
      </c>
      <c r="Y20" s="54">
        <f t="shared" si="20"/>
        <v>39251.199999999997</v>
      </c>
      <c r="Z20" s="53">
        <f t="shared" si="20"/>
        <v>84</v>
      </c>
      <c r="AA20" s="54">
        <f t="shared" si="20"/>
        <v>5774.4</v>
      </c>
      <c r="AB20" s="53">
        <f t="shared" si="20"/>
        <v>84</v>
      </c>
      <c r="AC20" s="54">
        <f t="shared" si="20"/>
        <v>5774.4</v>
      </c>
      <c r="AD20" s="55">
        <f t="shared" si="20"/>
        <v>113148.8</v>
      </c>
      <c r="AE20" s="209"/>
      <c r="AF20" s="4"/>
      <c r="AG20" s="216"/>
      <c r="AH20" s="217"/>
      <c r="AI20" s="218"/>
    </row>
    <row r="21" spans="1:35" ht="15" customHeight="1" x14ac:dyDescent="0.35">
      <c r="A21" s="204" t="s">
        <v>0</v>
      </c>
      <c r="B21" s="57" t="s">
        <v>69</v>
      </c>
      <c r="C21" s="31"/>
      <c r="D21" s="32"/>
      <c r="E21" s="12"/>
      <c r="F21" s="39"/>
      <c r="G21" s="24"/>
      <c r="H21" s="39"/>
      <c r="I21" s="24"/>
      <c r="J21" s="39"/>
      <c r="K21" s="24"/>
      <c r="L21" s="39"/>
      <c r="M21" s="24"/>
      <c r="N21" s="39"/>
      <c r="O21" s="24"/>
      <c r="P21" s="39"/>
      <c r="Q21" s="24"/>
      <c r="R21" s="39"/>
      <c r="S21" s="24"/>
      <c r="T21" s="39"/>
      <c r="U21" s="24"/>
      <c r="V21" s="39"/>
      <c r="W21" s="24"/>
      <c r="X21" s="39"/>
      <c r="Y21" s="24"/>
      <c r="Z21" s="39"/>
      <c r="AA21" s="24"/>
      <c r="AB21" s="39"/>
      <c r="AC21" s="24"/>
      <c r="AD21" s="66"/>
      <c r="AE21" s="219">
        <f>+AD25+AD29</f>
        <v>10400</v>
      </c>
      <c r="AF21" s="4"/>
      <c r="AG21" s="210"/>
      <c r="AH21" s="211"/>
      <c r="AI21" s="212"/>
    </row>
    <row r="22" spans="1:35" ht="15" customHeight="1" x14ac:dyDescent="0.2">
      <c r="A22" s="205"/>
      <c r="B22" s="50"/>
      <c r="C22" s="29" t="s">
        <v>89</v>
      </c>
      <c r="D22" s="30">
        <v>1300</v>
      </c>
      <c r="E22" s="13" t="s">
        <v>10</v>
      </c>
      <c r="F22" s="38"/>
      <c r="G22" s="25">
        <f>$D22*F22</f>
        <v>0</v>
      </c>
      <c r="H22" s="38">
        <v>0.5</v>
      </c>
      <c r="I22" s="25">
        <f t="shared" ref="I22:I23" si="21">$D22*H22</f>
        <v>650</v>
      </c>
      <c r="J22" s="38"/>
      <c r="K22" s="25">
        <f>$D22*J22</f>
        <v>0</v>
      </c>
      <c r="L22" s="38"/>
      <c r="M22" s="25">
        <v>1300</v>
      </c>
      <c r="N22" s="38"/>
      <c r="O22" s="25">
        <v>1300</v>
      </c>
      <c r="P22" s="38"/>
      <c r="Q22" s="25">
        <v>1300</v>
      </c>
      <c r="R22" s="38"/>
      <c r="S22" s="25">
        <v>1300</v>
      </c>
      <c r="T22" s="38"/>
      <c r="U22" s="25">
        <f>$D22*T22</f>
        <v>0</v>
      </c>
      <c r="V22" s="38"/>
      <c r="W22" s="25">
        <f>$D22*V22</f>
        <v>0</v>
      </c>
      <c r="X22" s="38">
        <v>0.5</v>
      </c>
      <c r="Y22" s="25">
        <f>$D22*X22</f>
        <v>650</v>
      </c>
      <c r="Z22" s="38"/>
      <c r="AA22" s="25">
        <f t="shared" ref="AA22:AA49" si="22">$D22*Z22</f>
        <v>0</v>
      </c>
      <c r="AB22" s="38"/>
      <c r="AC22" s="25">
        <f>$D22*AB22</f>
        <v>0</v>
      </c>
      <c r="AD22" s="67">
        <f t="shared" ref="AD22:AD49" si="23">G22+I22+K22+M22+O22+Q22+S22+U22+W22+Y22+AA22+AC22</f>
        <v>6500</v>
      </c>
      <c r="AE22" s="220"/>
      <c r="AF22" s="4"/>
      <c r="AG22" s="201"/>
      <c r="AH22" s="202"/>
      <c r="AI22" s="203"/>
    </row>
    <row r="23" spans="1:35" ht="15" customHeight="1" x14ac:dyDescent="0.2">
      <c r="A23" s="205"/>
      <c r="B23" s="50"/>
      <c r="C23" s="29" t="s">
        <v>90</v>
      </c>
      <c r="D23" s="30">
        <v>780</v>
      </c>
      <c r="E23" s="13" t="s">
        <v>10</v>
      </c>
      <c r="F23" s="38"/>
      <c r="G23" s="25">
        <f>$D23*F23</f>
        <v>0</v>
      </c>
      <c r="H23" s="38">
        <v>1</v>
      </c>
      <c r="I23" s="25">
        <f t="shared" si="21"/>
        <v>780</v>
      </c>
      <c r="J23" s="38"/>
      <c r="K23" s="25">
        <f>$D23*J23</f>
        <v>0</v>
      </c>
      <c r="L23" s="38"/>
      <c r="M23" s="25">
        <v>780</v>
      </c>
      <c r="N23" s="38"/>
      <c r="O23" s="25">
        <v>780</v>
      </c>
      <c r="P23" s="38"/>
      <c r="Q23" s="25">
        <v>780</v>
      </c>
      <c r="R23" s="38"/>
      <c r="S23" s="25">
        <v>780</v>
      </c>
      <c r="T23" s="38"/>
      <c r="U23" s="25">
        <f>$D23*T23</f>
        <v>0</v>
      </c>
      <c r="V23" s="38"/>
      <c r="W23" s="25">
        <f>$D23*V23</f>
        <v>0</v>
      </c>
      <c r="X23" s="38"/>
      <c r="Y23" s="25">
        <f>$D23*X23</f>
        <v>0</v>
      </c>
      <c r="Z23" s="38"/>
      <c r="AA23" s="25">
        <f t="shared" si="22"/>
        <v>0</v>
      </c>
      <c r="AB23" s="38"/>
      <c r="AC23" s="25">
        <f>$D23*AB23</f>
        <v>0</v>
      </c>
      <c r="AD23" s="67">
        <f t="shared" si="23"/>
        <v>3900</v>
      </c>
      <c r="AE23" s="220"/>
      <c r="AF23" s="4"/>
      <c r="AG23" s="201"/>
      <c r="AH23" s="202"/>
      <c r="AI23" s="203"/>
    </row>
    <row r="24" spans="1:35" ht="15" customHeight="1" x14ac:dyDescent="0.2">
      <c r="A24" s="205"/>
      <c r="B24" s="50"/>
      <c r="C24" s="29" t="s">
        <v>111</v>
      </c>
      <c r="D24" s="30">
        <v>4000</v>
      </c>
      <c r="E24" s="13"/>
      <c r="F24" s="38"/>
      <c r="G24" s="25"/>
      <c r="H24" s="38"/>
      <c r="I24" s="25"/>
      <c r="J24" s="38"/>
      <c r="K24" s="25"/>
      <c r="L24" s="38"/>
      <c r="M24" s="25"/>
      <c r="N24" s="38"/>
      <c r="O24" s="25"/>
      <c r="P24" s="38"/>
      <c r="Q24" s="25"/>
      <c r="R24" s="38"/>
      <c r="S24" s="25"/>
      <c r="T24" s="38"/>
      <c r="U24" s="25"/>
      <c r="V24" s="38"/>
      <c r="W24" s="25"/>
      <c r="X24" s="38"/>
      <c r="Y24" s="25"/>
      <c r="Z24" s="38"/>
      <c r="AA24" s="25"/>
      <c r="AB24" s="38"/>
      <c r="AC24" s="25"/>
      <c r="AD24" s="67"/>
      <c r="AE24" s="220"/>
      <c r="AF24" s="4"/>
      <c r="AG24" s="201"/>
      <c r="AH24" s="202"/>
      <c r="AI24" s="203"/>
    </row>
    <row r="25" spans="1:35" ht="13.15" customHeight="1" x14ac:dyDescent="0.2">
      <c r="A25" s="205"/>
      <c r="B25" s="50"/>
      <c r="C25" s="56" t="s">
        <v>100</v>
      </c>
      <c r="D25" s="51">
        <f>SUM(D22:D24)</f>
        <v>6080</v>
      </c>
      <c r="E25" s="52"/>
      <c r="F25" s="53">
        <f t="shared" ref="F25:AD25" si="24">SUM(F22:F23)</f>
        <v>0</v>
      </c>
      <c r="G25" s="62">
        <f t="shared" si="24"/>
        <v>0</v>
      </c>
      <c r="H25" s="53">
        <f t="shared" si="24"/>
        <v>1.5</v>
      </c>
      <c r="I25" s="62">
        <f t="shared" si="24"/>
        <v>1430</v>
      </c>
      <c r="J25" s="53">
        <f t="shared" si="24"/>
        <v>0</v>
      </c>
      <c r="K25" s="62">
        <f t="shared" si="24"/>
        <v>0</v>
      </c>
      <c r="L25" s="53">
        <f t="shared" si="24"/>
        <v>0</v>
      </c>
      <c r="M25" s="62">
        <f t="shared" si="24"/>
        <v>2080</v>
      </c>
      <c r="N25" s="53">
        <f t="shared" si="24"/>
        <v>0</v>
      </c>
      <c r="O25" s="62">
        <f t="shared" si="24"/>
        <v>2080</v>
      </c>
      <c r="P25" s="53">
        <f t="shared" si="24"/>
        <v>0</v>
      </c>
      <c r="Q25" s="62">
        <f t="shared" si="24"/>
        <v>2080</v>
      </c>
      <c r="R25" s="53">
        <f t="shared" si="24"/>
        <v>0</v>
      </c>
      <c r="S25" s="62">
        <f t="shared" si="24"/>
        <v>2080</v>
      </c>
      <c r="T25" s="53">
        <f t="shared" si="24"/>
        <v>0</v>
      </c>
      <c r="U25" s="62">
        <f t="shared" si="24"/>
        <v>0</v>
      </c>
      <c r="V25" s="53">
        <f t="shared" si="24"/>
        <v>0</v>
      </c>
      <c r="W25" s="62">
        <f t="shared" si="24"/>
        <v>0</v>
      </c>
      <c r="X25" s="53">
        <f t="shared" si="24"/>
        <v>0.5</v>
      </c>
      <c r="Y25" s="62">
        <f t="shared" si="24"/>
        <v>650</v>
      </c>
      <c r="Z25" s="53">
        <f t="shared" si="24"/>
        <v>0</v>
      </c>
      <c r="AA25" s="62">
        <f t="shared" si="24"/>
        <v>0</v>
      </c>
      <c r="AB25" s="53">
        <f t="shared" si="24"/>
        <v>0</v>
      </c>
      <c r="AC25" s="62">
        <f t="shared" si="24"/>
        <v>0</v>
      </c>
      <c r="AD25" s="68">
        <f t="shared" si="24"/>
        <v>10400</v>
      </c>
      <c r="AE25" s="220"/>
      <c r="AF25" s="4"/>
      <c r="AG25" s="201"/>
      <c r="AH25" s="202"/>
      <c r="AI25" s="203"/>
    </row>
    <row r="26" spans="1:35" ht="15" customHeight="1" x14ac:dyDescent="0.2">
      <c r="A26" s="205"/>
      <c r="B26" s="50" t="s">
        <v>72</v>
      </c>
      <c r="C26" s="29"/>
      <c r="D26" s="30"/>
      <c r="E26" s="13"/>
      <c r="F26" s="38"/>
      <c r="G26" s="25">
        <f>$D26*F26</f>
        <v>0</v>
      </c>
      <c r="H26" s="38"/>
      <c r="I26" s="25">
        <f>$D26*H26</f>
        <v>0</v>
      </c>
      <c r="J26" s="38"/>
      <c r="K26" s="25">
        <f>$D26*J26</f>
        <v>0</v>
      </c>
      <c r="L26" s="38"/>
      <c r="M26" s="25">
        <f>$D26*L26</f>
        <v>0</v>
      </c>
      <c r="N26" s="38"/>
      <c r="O26" s="25">
        <f>$D26*N26</f>
        <v>0</v>
      </c>
      <c r="P26" s="38"/>
      <c r="Q26" s="25">
        <f>$D26*P26</f>
        <v>0</v>
      </c>
      <c r="R26" s="38"/>
      <c r="S26" s="25">
        <f>$D26*R26</f>
        <v>0</v>
      </c>
      <c r="T26" s="38"/>
      <c r="U26" s="25">
        <f>$D26*T26</f>
        <v>0</v>
      </c>
      <c r="V26" s="38"/>
      <c r="W26" s="25">
        <f>$D26*V26</f>
        <v>0</v>
      </c>
      <c r="X26" s="38"/>
      <c r="Y26" s="25">
        <f>$D26*X26</f>
        <v>0</v>
      </c>
      <c r="Z26" s="38"/>
      <c r="AA26" s="25">
        <f t="shared" si="22"/>
        <v>0</v>
      </c>
      <c r="AB26" s="38"/>
      <c r="AC26" s="25">
        <f>$D26*AB26</f>
        <v>0</v>
      </c>
      <c r="AD26" s="67">
        <f t="shared" si="23"/>
        <v>0</v>
      </c>
      <c r="AE26" s="220"/>
      <c r="AF26" s="4"/>
      <c r="AG26" s="201"/>
      <c r="AH26" s="202"/>
      <c r="AI26" s="203"/>
    </row>
    <row r="27" spans="1:35" ht="15" customHeight="1" x14ac:dyDescent="0.2">
      <c r="A27" s="205"/>
      <c r="B27" s="50"/>
      <c r="C27" s="29"/>
      <c r="D27" s="30"/>
      <c r="E27" s="14"/>
      <c r="F27" s="38"/>
      <c r="G27" s="25">
        <f>$D27*F27</f>
        <v>0</v>
      </c>
      <c r="H27" s="38"/>
      <c r="I27" s="25">
        <f>$D27*H27</f>
        <v>0</v>
      </c>
      <c r="J27" s="38"/>
      <c r="K27" s="25">
        <f>$D27*J27</f>
        <v>0</v>
      </c>
      <c r="L27" s="38"/>
      <c r="M27" s="25">
        <f>$D27*L27</f>
        <v>0</v>
      </c>
      <c r="N27" s="38"/>
      <c r="O27" s="25">
        <f>$D27*N27</f>
        <v>0</v>
      </c>
      <c r="P27" s="38"/>
      <c r="Q27" s="25">
        <f>$D27*P27</f>
        <v>0</v>
      </c>
      <c r="R27" s="38"/>
      <c r="S27" s="25">
        <f>$D27*R27</f>
        <v>0</v>
      </c>
      <c r="T27" s="38"/>
      <c r="U27" s="25">
        <f>$D27*T27</f>
        <v>0</v>
      </c>
      <c r="V27" s="38"/>
      <c r="W27" s="25">
        <f>$D27*V27</f>
        <v>0</v>
      </c>
      <c r="X27" s="38"/>
      <c r="Y27" s="25">
        <f>$D27*X27</f>
        <v>0</v>
      </c>
      <c r="Z27" s="38"/>
      <c r="AA27" s="25">
        <f t="shared" si="22"/>
        <v>0</v>
      </c>
      <c r="AB27" s="38"/>
      <c r="AC27" s="25">
        <f>$D27*AB27</f>
        <v>0</v>
      </c>
      <c r="AD27" s="67">
        <f t="shared" si="23"/>
        <v>0</v>
      </c>
      <c r="AE27" s="220"/>
      <c r="AF27" s="4"/>
      <c r="AG27" s="201"/>
      <c r="AH27" s="202"/>
      <c r="AI27" s="203"/>
    </row>
    <row r="28" spans="1:35" ht="15" customHeight="1" x14ac:dyDescent="0.2">
      <c r="A28" s="205"/>
      <c r="B28" s="50"/>
      <c r="C28" s="29"/>
      <c r="D28" s="30"/>
      <c r="E28" s="14"/>
      <c r="F28" s="38"/>
      <c r="G28" s="25">
        <f>$D28*F28</f>
        <v>0</v>
      </c>
      <c r="H28" s="38"/>
      <c r="I28" s="25">
        <f>$D28*H28</f>
        <v>0</v>
      </c>
      <c r="J28" s="38"/>
      <c r="K28" s="25">
        <f>$D28*J28</f>
        <v>0</v>
      </c>
      <c r="L28" s="38"/>
      <c r="M28" s="25">
        <f>$D28*L28</f>
        <v>0</v>
      </c>
      <c r="N28" s="38"/>
      <c r="O28" s="25">
        <f>$D28*N28</f>
        <v>0</v>
      </c>
      <c r="P28" s="38"/>
      <c r="Q28" s="25">
        <f>$D28*P28</f>
        <v>0</v>
      </c>
      <c r="R28" s="38"/>
      <c r="S28" s="25">
        <f>$D28*R28</f>
        <v>0</v>
      </c>
      <c r="T28" s="38"/>
      <c r="U28" s="25">
        <f>$D28*T28</f>
        <v>0</v>
      </c>
      <c r="V28" s="38"/>
      <c r="W28" s="25">
        <f>$D28*V28</f>
        <v>0</v>
      </c>
      <c r="X28" s="38"/>
      <c r="Y28" s="25">
        <f>$D28*X28</f>
        <v>0</v>
      </c>
      <c r="Z28" s="38"/>
      <c r="AA28" s="25">
        <f t="shared" si="22"/>
        <v>0</v>
      </c>
      <c r="AB28" s="38"/>
      <c r="AC28" s="25">
        <f>$D28*AB28</f>
        <v>0</v>
      </c>
      <c r="AD28" s="67">
        <f t="shared" si="23"/>
        <v>0</v>
      </c>
      <c r="AE28" s="220"/>
      <c r="AF28" s="4"/>
      <c r="AG28" s="201"/>
      <c r="AH28" s="202"/>
      <c r="AI28" s="203"/>
    </row>
    <row r="29" spans="1:35" ht="13.9" customHeight="1" thickBot="1" x14ac:dyDescent="0.25">
      <c r="A29" s="206"/>
      <c r="B29" s="58"/>
      <c r="C29" s="69" t="s">
        <v>101</v>
      </c>
      <c r="D29" s="70">
        <f>SUM(D27:D28)</f>
        <v>0</v>
      </c>
      <c r="E29" s="71"/>
      <c r="F29" s="72">
        <f t="shared" ref="F29:AD29" si="25">SUM(F27:F28)</f>
        <v>0</v>
      </c>
      <c r="G29" s="73">
        <f t="shared" si="25"/>
        <v>0</v>
      </c>
      <c r="H29" s="72">
        <f t="shared" si="25"/>
        <v>0</v>
      </c>
      <c r="I29" s="73">
        <f t="shared" si="25"/>
        <v>0</v>
      </c>
      <c r="J29" s="72">
        <f t="shared" si="25"/>
        <v>0</v>
      </c>
      <c r="K29" s="73">
        <f t="shared" si="25"/>
        <v>0</v>
      </c>
      <c r="L29" s="72">
        <f t="shared" si="25"/>
        <v>0</v>
      </c>
      <c r="M29" s="73">
        <f t="shared" si="25"/>
        <v>0</v>
      </c>
      <c r="N29" s="72">
        <f t="shared" si="25"/>
        <v>0</v>
      </c>
      <c r="O29" s="73">
        <f t="shared" si="25"/>
        <v>0</v>
      </c>
      <c r="P29" s="72">
        <f t="shared" si="25"/>
        <v>0</v>
      </c>
      <c r="Q29" s="73">
        <f t="shared" si="25"/>
        <v>0</v>
      </c>
      <c r="R29" s="72">
        <f t="shared" si="25"/>
        <v>0</v>
      </c>
      <c r="S29" s="73">
        <f t="shared" si="25"/>
        <v>0</v>
      </c>
      <c r="T29" s="72">
        <f t="shared" si="25"/>
        <v>0</v>
      </c>
      <c r="U29" s="73">
        <f t="shared" si="25"/>
        <v>0</v>
      </c>
      <c r="V29" s="72">
        <f t="shared" si="25"/>
        <v>0</v>
      </c>
      <c r="W29" s="73">
        <f t="shared" si="25"/>
        <v>0</v>
      </c>
      <c r="X29" s="72">
        <f t="shared" si="25"/>
        <v>0</v>
      </c>
      <c r="Y29" s="73">
        <f t="shared" si="25"/>
        <v>0</v>
      </c>
      <c r="Z29" s="72">
        <f t="shared" si="25"/>
        <v>0</v>
      </c>
      <c r="AA29" s="73">
        <f t="shared" si="25"/>
        <v>0</v>
      </c>
      <c r="AB29" s="72">
        <f t="shared" si="25"/>
        <v>0</v>
      </c>
      <c r="AC29" s="73">
        <f t="shared" si="25"/>
        <v>0</v>
      </c>
      <c r="AD29" s="74">
        <f t="shared" si="25"/>
        <v>0</v>
      </c>
      <c r="AE29" s="221"/>
      <c r="AF29" s="4"/>
      <c r="AG29" s="216"/>
      <c r="AH29" s="217"/>
      <c r="AI29" s="218"/>
    </row>
    <row r="30" spans="1:35" ht="15" customHeight="1" x14ac:dyDescent="0.35">
      <c r="A30" s="204" t="s">
        <v>91</v>
      </c>
      <c r="B30" s="57" t="s">
        <v>92</v>
      </c>
      <c r="C30" s="31"/>
      <c r="D30" s="75"/>
      <c r="E30" s="12"/>
      <c r="F30" s="39"/>
      <c r="G30" s="10"/>
      <c r="H30" s="39"/>
      <c r="I30" s="10"/>
      <c r="J30" s="39"/>
      <c r="K30" s="10"/>
      <c r="L30" s="39"/>
      <c r="M30" s="10"/>
      <c r="N30" s="39"/>
      <c r="O30" s="10"/>
      <c r="P30" s="39"/>
      <c r="Q30" s="10"/>
      <c r="R30" s="39"/>
      <c r="S30" s="10"/>
      <c r="T30" s="39"/>
      <c r="U30" s="10"/>
      <c r="V30" s="39"/>
      <c r="W30" s="10"/>
      <c r="X30" s="39"/>
      <c r="Y30" s="10"/>
      <c r="Z30" s="39"/>
      <c r="AA30" s="10"/>
      <c r="AB30" s="39"/>
      <c r="AC30" s="10"/>
      <c r="AD30" s="76"/>
      <c r="AE30" s="198">
        <f>+AD36+AD41+AD46</f>
        <v>122333.33333333334</v>
      </c>
      <c r="AF30" s="4"/>
      <c r="AG30" s="210"/>
      <c r="AH30" s="211"/>
      <c r="AI30" s="212"/>
    </row>
    <row r="31" spans="1:35" ht="13.15" customHeight="1" x14ac:dyDescent="0.2">
      <c r="A31" s="205"/>
      <c r="B31" s="50"/>
      <c r="C31" s="29" t="s">
        <v>97</v>
      </c>
      <c r="D31" s="33">
        <v>30000</v>
      </c>
      <c r="E31" s="18" t="s">
        <v>66</v>
      </c>
      <c r="F31" s="38"/>
      <c r="G31" s="11">
        <f>$D31*F31</f>
        <v>0</v>
      </c>
      <c r="H31" s="38">
        <v>1</v>
      </c>
      <c r="I31" s="11">
        <f>$D31*H31</f>
        <v>30000</v>
      </c>
      <c r="J31" s="38"/>
      <c r="K31" s="11">
        <f>$D31*J31</f>
        <v>0</v>
      </c>
      <c r="L31" s="38"/>
      <c r="M31" s="11">
        <f>$D31*L31</f>
        <v>0</v>
      </c>
      <c r="N31" s="38"/>
      <c r="O31" s="11">
        <f>$D31*N31</f>
        <v>0</v>
      </c>
      <c r="P31" s="38"/>
      <c r="Q31" s="11">
        <f>$D31*P31</f>
        <v>0</v>
      </c>
      <c r="R31" s="38"/>
      <c r="S31" s="11">
        <v>0</v>
      </c>
      <c r="T31" s="38"/>
      <c r="U31" s="11">
        <f>$D31*T31</f>
        <v>0</v>
      </c>
      <c r="V31" s="38"/>
      <c r="W31" s="11">
        <f>$D31*V31</f>
        <v>0</v>
      </c>
      <c r="X31" s="38"/>
      <c r="Y31" s="11">
        <f>$D31*X31</f>
        <v>0</v>
      </c>
      <c r="Z31" s="38"/>
      <c r="AA31" s="11">
        <f t="shared" si="22"/>
        <v>0</v>
      </c>
      <c r="AB31" s="38"/>
      <c r="AC31" s="11">
        <f>$D31*AB31</f>
        <v>0</v>
      </c>
      <c r="AD31" s="77">
        <f t="shared" si="23"/>
        <v>30000</v>
      </c>
      <c r="AE31" s="199"/>
      <c r="AF31" s="4"/>
      <c r="AG31" s="201"/>
      <c r="AH31" s="202"/>
      <c r="AI31" s="203"/>
    </row>
    <row r="32" spans="1:35" ht="13.15" customHeight="1" x14ac:dyDescent="0.2">
      <c r="A32" s="205"/>
      <c r="B32" s="60"/>
      <c r="C32" s="34" t="s">
        <v>96</v>
      </c>
      <c r="D32" s="35">
        <v>8333.3333333333339</v>
      </c>
      <c r="E32" s="18" t="s">
        <v>66</v>
      </c>
      <c r="F32" s="40"/>
      <c r="G32" s="11">
        <f>$D32*F32</f>
        <v>0</v>
      </c>
      <c r="H32" s="40">
        <v>1</v>
      </c>
      <c r="I32" s="11">
        <f>$D32*H32</f>
        <v>8333.3333333333339</v>
      </c>
      <c r="J32" s="40"/>
      <c r="K32" s="11">
        <f>$D32*J32</f>
        <v>0</v>
      </c>
      <c r="L32" s="40"/>
      <c r="M32" s="11">
        <f>$D32*L32</f>
        <v>0</v>
      </c>
      <c r="N32" s="40"/>
      <c r="O32" s="11">
        <f>$D32*N32</f>
        <v>0</v>
      </c>
      <c r="P32" s="40"/>
      <c r="Q32" s="11">
        <f>$D32*P32</f>
        <v>0</v>
      </c>
      <c r="R32" s="40"/>
      <c r="S32" s="11">
        <v>0</v>
      </c>
      <c r="T32" s="40"/>
      <c r="U32" s="11">
        <f>$D32*T32</f>
        <v>0</v>
      </c>
      <c r="V32" s="40"/>
      <c r="W32" s="11">
        <f>$D32*V32</f>
        <v>0</v>
      </c>
      <c r="X32" s="40"/>
      <c r="Y32" s="11">
        <f>$D32*X32</f>
        <v>0</v>
      </c>
      <c r="Z32" s="40"/>
      <c r="AA32" s="11">
        <f t="shared" si="22"/>
        <v>0</v>
      </c>
      <c r="AB32" s="40"/>
      <c r="AC32" s="11">
        <f>$D32*AB32</f>
        <v>0</v>
      </c>
      <c r="AD32" s="77">
        <f t="shared" si="23"/>
        <v>8333.3333333333339</v>
      </c>
      <c r="AE32" s="199"/>
      <c r="AF32" s="4"/>
      <c r="AG32" s="201"/>
      <c r="AH32" s="202"/>
      <c r="AI32" s="203"/>
    </row>
    <row r="33" spans="1:41" ht="13.15" customHeight="1" x14ac:dyDescent="0.2">
      <c r="A33" s="205"/>
      <c r="B33" s="60"/>
      <c r="C33" s="34" t="s">
        <v>95</v>
      </c>
      <c r="D33" s="35">
        <v>25000</v>
      </c>
      <c r="E33" s="18" t="s">
        <v>66</v>
      </c>
      <c r="F33" s="40"/>
      <c r="G33" s="11">
        <f>$D33*F33</f>
        <v>0</v>
      </c>
      <c r="H33" s="40">
        <v>1</v>
      </c>
      <c r="I33" s="11">
        <f>$D33*H33</f>
        <v>25000</v>
      </c>
      <c r="J33" s="40"/>
      <c r="K33" s="11">
        <f>$D33*J33</f>
        <v>0</v>
      </c>
      <c r="L33" s="40"/>
      <c r="M33" s="11">
        <f>$D33*L33</f>
        <v>0</v>
      </c>
      <c r="N33" s="40"/>
      <c r="O33" s="11">
        <f>$D33*N33</f>
        <v>0</v>
      </c>
      <c r="P33" s="40"/>
      <c r="Q33" s="11">
        <f>$D33*P33</f>
        <v>0</v>
      </c>
      <c r="R33" s="40"/>
      <c r="S33" s="11">
        <v>0</v>
      </c>
      <c r="T33" s="40"/>
      <c r="U33" s="11">
        <f>$D33*T33</f>
        <v>0</v>
      </c>
      <c r="V33" s="40"/>
      <c r="W33" s="11">
        <f>$D33*V33</f>
        <v>0</v>
      </c>
      <c r="X33" s="40"/>
      <c r="Y33" s="11">
        <f>$D33*X33</f>
        <v>0</v>
      </c>
      <c r="Z33" s="40"/>
      <c r="AA33" s="11">
        <f t="shared" si="22"/>
        <v>0</v>
      </c>
      <c r="AB33" s="40"/>
      <c r="AC33" s="11">
        <f>$D33*AB33</f>
        <v>0</v>
      </c>
      <c r="AD33" s="77">
        <f t="shared" si="23"/>
        <v>25000</v>
      </c>
      <c r="AE33" s="199"/>
      <c r="AF33" s="4"/>
      <c r="AG33" s="201"/>
      <c r="AH33" s="202"/>
      <c r="AI33" s="203"/>
    </row>
    <row r="34" spans="1:41" ht="13.15" customHeight="1" x14ac:dyDescent="0.2">
      <c r="A34" s="205"/>
      <c r="B34" s="60"/>
      <c r="C34" s="34" t="s">
        <v>93</v>
      </c>
      <c r="D34" s="35">
        <v>1000</v>
      </c>
      <c r="E34" s="18" t="s">
        <v>66</v>
      </c>
      <c r="F34" s="40"/>
      <c r="G34" s="11">
        <f>$D34*F34</f>
        <v>0</v>
      </c>
      <c r="H34" s="40">
        <v>1</v>
      </c>
      <c r="I34" s="11">
        <f>$D34*H34</f>
        <v>1000</v>
      </c>
      <c r="J34" s="40"/>
      <c r="K34" s="11">
        <f>$D34*J34</f>
        <v>0</v>
      </c>
      <c r="L34" s="40"/>
      <c r="M34" s="11">
        <f>$D34*L34</f>
        <v>0</v>
      </c>
      <c r="N34" s="40"/>
      <c r="O34" s="11">
        <f>$D34*N34</f>
        <v>0</v>
      </c>
      <c r="P34" s="40"/>
      <c r="Q34" s="11">
        <f>$D34*P34</f>
        <v>0</v>
      </c>
      <c r="R34" s="40"/>
      <c r="S34" s="11">
        <v>0</v>
      </c>
      <c r="T34" s="40"/>
      <c r="U34" s="11">
        <f>$D34*T34</f>
        <v>0</v>
      </c>
      <c r="V34" s="40"/>
      <c r="W34" s="11">
        <f>$D34*V34</f>
        <v>0</v>
      </c>
      <c r="X34" s="40"/>
      <c r="Y34" s="11">
        <f>$D34*X34</f>
        <v>0</v>
      </c>
      <c r="Z34" s="40"/>
      <c r="AA34" s="11">
        <f t="shared" si="22"/>
        <v>0</v>
      </c>
      <c r="AB34" s="40"/>
      <c r="AC34" s="11">
        <f>$D34*AB34</f>
        <v>0</v>
      </c>
      <c r="AD34" s="77">
        <f t="shared" si="23"/>
        <v>1000</v>
      </c>
      <c r="AE34" s="199"/>
      <c r="AF34" s="4"/>
      <c r="AG34" s="201"/>
      <c r="AH34" s="202"/>
      <c r="AI34" s="203"/>
      <c r="AM34" t="s">
        <v>25</v>
      </c>
    </row>
    <row r="35" spans="1:41" ht="13.15" customHeight="1" x14ac:dyDescent="0.2">
      <c r="A35" s="205"/>
      <c r="B35" s="60"/>
      <c r="C35" s="34" t="s">
        <v>94</v>
      </c>
      <c r="D35" s="35">
        <v>5000</v>
      </c>
      <c r="E35" s="18" t="s">
        <v>66</v>
      </c>
      <c r="F35" s="40"/>
      <c r="G35" s="11">
        <f>$D35*F35</f>
        <v>0</v>
      </c>
      <c r="H35" s="40">
        <v>1</v>
      </c>
      <c r="I35" s="11">
        <f>$D35*H35</f>
        <v>5000</v>
      </c>
      <c r="J35" s="40"/>
      <c r="K35" s="11">
        <f>$D35*J35</f>
        <v>0</v>
      </c>
      <c r="L35" s="40"/>
      <c r="M35" s="11">
        <f>$D35*L35</f>
        <v>0</v>
      </c>
      <c r="N35" s="40"/>
      <c r="O35" s="11">
        <f>$D35*N35</f>
        <v>0</v>
      </c>
      <c r="P35" s="40"/>
      <c r="Q35" s="11">
        <f>$D35*P35</f>
        <v>0</v>
      </c>
      <c r="R35" s="40"/>
      <c r="S35" s="11">
        <v>0</v>
      </c>
      <c r="T35" s="40"/>
      <c r="U35" s="11">
        <f>$D35*T35</f>
        <v>0</v>
      </c>
      <c r="V35" s="40"/>
      <c r="W35" s="11">
        <f>$D35*V35</f>
        <v>0</v>
      </c>
      <c r="X35" s="40"/>
      <c r="Y35" s="11">
        <f>$D35*X35</f>
        <v>0</v>
      </c>
      <c r="Z35" s="40"/>
      <c r="AA35" s="11">
        <f t="shared" si="22"/>
        <v>0</v>
      </c>
      <c r="AB35" s="40"/>
      <c r="AC35" s="11">
        <f>$D35*AB35</f>
        <v>0</v>
      </c>
      <c r="AD35" s="77">
        <f t="shared" si="23"/>
        <v>5000</v>
      </c>
      <c r="AE35" s="199"/>
      <c r="AF35" s="4"/>
      <c r="AG35" s="201"/>
      <c r="AH35" s="202"/>
      <c r="AI35" s="203"/>
      <c r="AM35" s="26" t="s">
        <v>25</v>
      </c>
    </row>
    <row r="36" spans="1:41" ht="13.15" customHeight="1" x14ac:dyDescent="0.2">
      <c r="A36" s="205"/>
      <c r="B36" s="60"/>
      <c r="C36" s="63" t="s">
        <v>103</v>
      </c>
      <c r="D36" s="64">
        <f>SUM(D31:D35)</f>
        <v>69333.333333333343</v>
      </c>
      <c r="E36" s="52"/>
      <c r="F36" s="65">
        <f>SUM(F31:F35)</f>
        <v>0</v>
      </c>
      <c r="G36" s="54">
        <f t="shared" ref="G36:AD36" si="26">SUM(G31:G35)</f>
        <v>0</v>
      </c>
      <c r="H36" s="65">
        <f t="shared" si="26"/>
        <v>5</v>
      </c>
      <c r="I36" s="54">
        <f t="shared" si="26"/>
        <v>69333.333333333343</v>
      </c>
      <c r="J36" s="65">
        <f t="shared" si="26"/>
        <v>0</v>
      </c>
      <c r="K36" s="54">
        <f t="shared" si="26"/>
        <v>0</v>
      </c>
      <c r="L36" s="65">
        <f t="shared" si="26"/>
        <v>0</v>
      </c>
      <c r="M36" s="54">
        <f t="shared" si="26"/>
        <v>0</v>
      </c>
      <c r="N36" s="65">
        <f t="shared" si="26"/>
        <v>0</v>
      </c>
      <c r="O36" s="54">
        <f t="shared" si="26"/>
        <v>0</v>
      </c>
      <c r="P36" s="65">
        <f t="shared" si="26"/>
        <v>0</v>
      </c>
      <c r="Q36" s="54">
        <f t="shared" si="26"/>
        <v>0</v>
      </c>
      <c r="R36" s="65">
        <f t="shared" si="26"/>
        <v>0</v>
      </c>
      <c r="S36" s="54">
        <f t="shared" si="26"/>
        <v>0</v>
      </c>
      <c r="T36" s="65">
        <f t="shared" si="26"/>
        <v>0</v>
      </c>
      <c r="U36" s="54">
        <f t="shared" si="26"/>
        <v>0</v>
      </c>
      <c r="V36" s="65">
        <f t="shared" si="26"/>
        <v>0</v>
      </c>
      <c r="W36" s="54">
        <f t="shared" si="26"/>
        <v>0</v>
      </c>
      <c r="X36" s="65">
        <f t="shared" si="26"/>
        <v>0</v>
      </c>
      <c r="Y36" s="54">
        <f t="shared" si="26"/>
        <v>0</v>
      </c>
      <c r="Z36" s="65">
        <f t="shared" si="26"/>
        <v>0</v>
      </c>
      <c r="AA36" s="54">
        <f t="shared" si="26"/>
        <v>0</v>
      </c>
      <c r="AB36" s="65">
        <f t="shared" si="26"/>
        <v>0</v>
      </c>
      <c r="AC36" s="54">
        <f t="shared" si="26"/>
        <v>0</v>
      </c>
      <c r="AD36" s="78">
        <f t="shared" si="26"/>
        <v>69333.333333333343</v>
      </c>
      <c r="AE36" s="199"/>
      <c r="AF36" s="4"/>
      <c r="AG36" s="201"/>
      <c r="AH36" s="202"/>
      <c r="AI36" s="203"/>
    </row>
    <row r="37" spans="1:41" ht="13.15" customHeight="1" x14ac:dyDescent="0.2">
      <c r="A37" s="205"/>
      <c r="B37" s="60" t="s">
        <v>99</v>
      </c>
      <c r="C37" s="34"/>
      <c r="D37" s="35"/>
      <c r="E37" s="13"/>
      <c r="F37" s="40"/>
      <c r="G37" s="11"/>
      <c r="H37" s="40"/>
      <c r="I37" s="11"/>
      <c r="J37" s="40"/>
      <c r="K37" s="11"/>
      <c r="L37" s="40"/>
      <c r="M37" s="11"/>
      <c r="N37" s="40"/>
      <c r="O37" s="11"/>
      <c r="P37" s="40"/>
      <c r="Q37" s="11"/>
      <c r="R37" s="40"/>
      <c r="S37" s="11"/>
      <c r="T37" s="40"/>
      <c r="U37" s="11"/>
      <c r="V37" s="40"/>
      <c r="W37" s="11"/>
      <c r="X37" s="40"/>
      <c r="Y37" s="11"/>
      <c r="Z37" s="40"/>
      <c r="AA37" s="11"/>
      <c r="AB37" s="40"/>
      <c r="AC37" s="11"/>
      <c r="AD37" s="77"/>
      <c r="AE37" s="199"/>
      <c r="AF37" s="4"/>
      <c r="AG37" s="201"/>
      <c r="AH37" s="202"/>
      <c r="AI37" s="203"/>
      <c r="AO37" s="26" t="s">
        <v>25</v>
      </c>
    </row>
    <row r="38" spans="1:41" ht="26.45" customHeight="1" x14ac:dyDescent="0.2">
      <c r="A38" s="205"/>
      <c r="B38" s="60"/>
      <c r="C38" s="34" t="s">
        <v>98</v>
      </c>
      <c r="D38" s="35">
        <v>30000</v>
      </c>
      <c r="E38" s="13" t="s">
        <v>66</v>
      </c>
      <c r="F38" s="40"/>
      <c r="G38" s="11">
        <f>$D38*F38</f>
        <v>0</v>
      </c>
      <c r="H38" s="40"/>
      <c r="I38" s="11">
        <f>$D38*H38</f>
        <v>0</v>
      </c>
      <c r="J38" s="40"/>
      <c r="K38" s="11">
        <f>$D38*J38</f>
        <v>0</v>
      </c>
      <c r="L38" s="40"/>
      <c r="M38" s="11">
        <f>$D38*L38</f>
        <v>0</v>
      </c>
      <c r="N38" s="40"/>
      <c r="O38" s="11">
        <f>$D38*N38</f>
        <v>0</v>
      </c>
      <c r="P38" s="40"/>
      <c r="Q38" s="11">
        <f>$D38*P38</f>
        <v>0</v>
      </c>
      <c r="R38" s="40"/>
      <c r="S38" s="11">
        <f>$D38*R38</f>
        <v>0</v>
      </c>
      <c r="T38" s="40"/>
      <c r="U38" s="11">
        <f>$D38*T38</f>
        <v>0</v>
      </c>
      <c r="V38" s="40"/>
      <c r="W38" s="11">
        <f>$D38*V38</f>
        <v>0</v>
      </c>
      <c r="X38" s="40">
        <v>1</v>
      </c>
      <c r="Y38" s="11">
        <f t="shared" ref="Y38:Y40" si="27">$D38*X38</f>
        <v>30000</v>
      </c>
      <c r="Z38" s="40"/>
      <c r="AA38" s="11">
        <f t="shared" ref="AA38:AA43" si="28">$D38*Z38</f>
        <v>0</v>
      </c>
      <c r="AB38" s="40"/>
      <c r="AC38" s="11">
        <f>$D38*AB38</f>
        <v>0</v>
      </c>
      <c r="AD38" s="77">
        <f t="shared" ref="AD38:AD43" si="29">G38+I38+K38+M38+O38+Q38+S38+U38+W38+Y38+AA38+AC38</f>
        <v>30000</v>
      </c>
      <c r="AE38" s="199"/>
      <c r="AF38" s="4"/>
      <c r="AG38" s="201"/>
      <c r="AH38" s="202"/>
      <c r="AI38" s="203"/>
    </row>
    <row r="39" spans="1:41" ht="13.15" customHeight="1" x14ac:dyDescent="0.2">
      <c r="A39" s="205"/>
      <c r="B39" s="60"/>
      <c r="C39" s="34" t="s">
        <v>105</v>
      </c>
      <c r="D39" s="35">
        <v>5000</v>
      </c>
      <c r="E39" s="13" t="s">
        <v>66</v>
      </c>
      <c r="F39" s="40"/>
      <c r="G39" s="11">
        <f>$D39*F39</f>
        <v>0</v>
      </c>
      <c r="H39" s="40"/>
      <c r="I39" s="11">
        <f>$D39*H39</f>
        <v>0</v>
      </c>
      <c r="J39" s="40"/>
      <c r="K39" s="11">
        <f>$D39*J39</f>
        <v>0</v>
      </c>
      <c r="L39" s="40"/>
      <c r="M39" s="11">
        <f>$D39*L39</f>
        <v>0</v>
      </c>
      <c r="N39" s="40"/>
      <c r="O39" s="11">
        <f>$D39*N39</f>
        <v>0</v>
      </c>
      <c r="P39" s="40"/>
      <c r="Q39" s="11">
        <f>$D39*P39</f>
        <v>0</v>
      </c>
      <c r="R39" s="40"/>
      <c r="S39" s="11">
        <f>$D39*R39</f>
        <v>0</v>
      </c>
      <c r="T39" s="40"/>
      <c r="U39" s="11">
        <f>$D39*T39</f>
        <v>0</v>
      </c>
      <c r="V39" s="40"/>
      <c r="W39" s="11">
        <f>$D39*V39</f>
        <v>0</v>
      </c>
      <c r="X39" s="40">
        <v>1</v>
      </c>
      <c r="Y39" s="11">
        <f t="shared" si="27"/>
        <v>5000</v>
      </c>
      <c r="Z39" s="40"/>
      <c r="AA39" s="11">
        <f t="shared" si="28"/>
        <v>0</v>
      </c>
      <c r="AB39" s="40"/>
      <c r="AC39" s="11">
        <f>$D39*AB39</f>
        <v>0</v>
      </c>
      <c r="AD39" s="77">
        <f t="shared" si="29"/>
        <v>5000</v>
      </c>
      <c r="AE39" s="199"/>
      <c r="AF39" s="4"/>
      <c r="AG39" s="201"/>
      <c r="AH39" s="202"/>
      <c r="AI39" s="203"/>
    </row>
    <row r="40" spans="1:41" ht="13.15" customHeight="1" x14ac:dyDescent="0.2">
      <c r="A40" s="205"/>
      <c r="B40" s="60"/>
      <c r="C40" s="34" t="s">
        <v>94</v>
      </c>
      <c r="D40" s="35">
        <v>5000</v>
      </c>
      <c r="E40" s="13" t="s">
        <v>66</v>
      </c>
      <c r="F40" s="40"/>
      <c r="G40" s="11">
        <f>$D40*F40</f>
        <v>0</v>
      </c>
      <c r="H40" s="40"/>
      <c r="I40" s="11">
        <f>$D40*H40</f>
        <v>0</v>
      </c>
      <c r="J40" s="40"/>
      <c r="K40" s="11">
        <f>$D40*J40</f>
        <v>0</v>
      </c>
      <c r="L40" s="40"/>
      <c r="M40" s="11">
        <f>$D40*L40</f>
        <v>0</v>
      </c>
      <c r="N40" s="40"/>
      <c r="O40" s="11">
        <f>$D40*N40</f>
        <v>0</v>
      </c>
      <c r="P40" s="40"/>
      <c r="Q40" s="11">
        <f>$D40*P40</f>
        <v>0</v>
      </c>
      <c r="R40" s="40"/>
      <c r="S40" s="11">
        <f>$D40*R40</f>
        <v>0</v>
      </c>
      <c r="T40" s="40"/>
      <c r="U40" s="11">
        <f>$D40*T40</f>
        <v>0</v>
      </c>
      <c r="V40" s="40"/>
      <c r="W40" s="11">
        <f>$D40*V40</f>
        <v>0</v>
      </c>
      <c r="X40" s="40">
        <v>1</v>
      </c>
      <c r="Y40" s="11">
        <f t="shared" si="27"/>
        <v>5000</v>
      </c>
      <c r="Z40" s="40"/>
      <c r="AA40" s="11">
        <f t="shared" si="28"/>
        <v>0</v>
      </c>
      <c r="AB40" s="40"/>
      <c r="AC40" s="11">
        <f>$D40*AB40</f>
        <v>0</v>
      </c>
      <c r="AD40" s="77">
        <f t="shared" si="29"/>
        <v>5000</v>
      </c>
      <c r="AE40" s="199"/>
      <c r="AF40" s="4"/>
      <c r="AG40" s="201"/>
      <c r="AH40" s="202"/>
      <c r="AI40" s="203"/>
      <c r="AO40" s="26" t="s">
        <v>25</v>
      </c>
    </row>
    <row r="41" spans="1:41" ht="13.15" customHeight="1" x14ac:dyDescent="0.2">
      <c r="A41" s="205"/>
      <c r="B41" s="60"/>
      <c r="C41" s="63" t="s">
        <v>102</v>
      </c>
      <c r="D41" s="64">
        <f>SUM(D38:D40)</f>
        <v>40000</v>
      </c>
      <c r="E41" s="52"/>
      <c r="F41" s="65">
        <f t="shared" ref="F41:AD41" si="30">SUM(F38:F40)</f>
        <v>0</v>
      </c>
      <c r="G41" s="54">
        <f t="shared" si="30"/>
        <v>0</v>
      </c>
      <c r="H41" s="65">
        <f t="shared" si="30"/>
        <v>0</v>
      </c>
      <c r="I41" s="54">
        <f t="shared" si="30"/>
        <v>0</v>
      </c>
      <c r="J41" s="65">
        <f t="shared" si="30"/>
        <v>0</v>
      </c>
      <c r="K41" s="54">
        <f t="shared" si="30"/>
        <v>0</v>
      </c>
      <c r="L41" s="65">
        <f t="shared" si="30"/>
        <v>0</v>
      </c>
      <c r="M41" s="54">
        <f t="shared" si="30"/>
        <v>0</v>
      </c>
      <c r="N41" s="65">
        <f t="shared" si="30"/>
        <v>0</v>
      </c>
      <c r="O41" s="54">
        <f t="shared" si="30"/>
        <v>0</v>
      </c>
      <c r="P41" s="65">
        <f t="shared" si="30"/>
        <v>0</v>
      </c>
      <c r="Q41" s="54">
        <f t="shared" si="30"/>
        <v>0</v>
      </c>
      <c r="R41" s="65">
        <f t="shared" si="30"/>
        <v>0</v>
      </c>
      <c r="S41" s="54">
        <f t="shared" si="30"/>
        <v>0</v>
      </c>
      <c r="T41" s="65">
        <f t="shared" si="30"/>
        <v>0</v>
      </c>
      <c r="U41" s="54">
        <f t="shared" si="30"/>
        <v>0</v>
      </c>
      <c r="V41" s="65">
        <f t="shared" si="30"/>
        <v>0</v>
      </c>
      <c r="W41" s="54">
        <f t="shared" si="30"/>
        <v>0</v>
      </c>
      <c r="X41" s="65">
        <f t="shared" si="30"/>
        <v>3</v>
      </c>
      <c r="Y41" s="54">
        <f t="shared" si="30"/>
        <v>40000</v>
      </c>
      <c r="Z41" s="65">
        <f t="shared" si="30"/>
        <v>0</v>
      </c>
      <c r="AA41" s="54">
        <f t="shared" si="30"/>
        <v>0</v>
      </c>
      <c r="AB41" s="65">
        <f t="shared" si="30"/>
        <v>0</v>
      </c>
      <c r="AC41" s="54">
        <f t="shared" si="30"/>
        <v>0</v>
      </c>
      <c r="AD41" s="78">
        <f t="shared" si="30"/>
        <v>40000</v>
      </c>
      <c r="AE41" s="199"/>
      <c r="AF41" s="4"/>
      <c r="AG41" s="201"/>
      <c r="AH41" s="202"/>
      <c r="AI41" s="203"/>
    </row>
    <row r="42" spans="1:41" ht="13.15" customHeight="1" x14ac:dyDescent="0.2">
      <c r="A42" s="205"/>
      <c r="B42" s="60" t="s">
        <v>104</v>
      </c>
      <c r="C42" s="34"/>
      <c r="D42" s="35"/>
      <c r="E42" s="13"/>
      <c r="F42" s="40"/>
      <c r="G42" s="11">
        <f>$D42*F42</f>
        <v>0</v>
      </c>
      <c r="H42" s="40"/>
      <c r="I42" s="11">
        <f>$D42*H42</f>
        <v>0</v>
      </c>
      <c r="J42" s="40"/>
      <c r="K42" s="11">
        <f>$D42*J42</f>
        <v>0</v>
      </c>
      <c r="L42" s="40"/>
      <c r="M42" s="11">
        <f>$D42*L42</f>
        <v>0</v>
      </c>
      <c r="N42" s="40"/>
      <c r="O42" s="11">
        <f>$D42*N42</f>
        <v>0</v>
      </c>
      <c r="P42" s="40"/>
      <c r="Q42" s="11">
        <f>$D42*P42</f>
        <v>0</v>
      </c>
      <c r="R42" s="40"/>
      <c r="S42" s="11">
        <f>$D42*R42</f>
        <v>0</v>
      </c>
      <c r="T42" s="40"/>
      <c r="U42" s="11">
        <f>$D42*T42</f>
        <v>0</v>
      </c>
      <c r="V42" s="40"/>
      <c r="W42" s="11">
        <f>$D42*V42</f>
        <v>0</v>
      </c>
      <c r="X42" s="40"/>
      <c r="Y42" s="11">
        <f>$D42*X42</f>
        <v>0</v>
      </c>
      <c r="Z42" s="40"/>
      <c r="AA42" s="11">
        <f t="shared" si="28"/>
        <v>0</v>
      </c>
      <c r="AB42" s="40"/>
      <c r="AC42" s="11">
        <f>$D42*AB42</f>
        <v>0</v>
      </c>
      <c r="AD42" s="77">
        <f t="shared" si="29"/>
        <v>0</v>
      </c>
      <c r="AE42" s="199"/>
      <c r="AF42" s="4"/>
      <c r="AG42" s="201"/>
      <c r="AH42" s="202"/>
      <c r="AI42" s="203"/>
    </row>
    <row r="43" spans="1:41" ht="13.15" customHeight="1" x14ac:dyDescent="0.2">
      <c r="A43" s="205"/>
      <c r="B43" s="60"/>
      <c r="C43" s="34" t="s">
        <v>105</v>
      </c>
      <c r="D43" s="35">
        <v>10000</v>
      </c>
      <c r="E43" s="13" t="s">
        <v>66</v>
      </c>
      <c r="F43" s="40"/>
      <c r="G43" s="11">
        <f>$D43*F43</f>
        <v>0</v>
      </c>
      <c r="H43" s="40"/>
      <c r="I43" s="11">
        <f>$D43*H43</f>
        <v>0</v>
      </c>
      <c r="J43" s="40"/>
      <c r="K43" s="11">
        <f>$D43*J43</f>
        <v>0</v>
      </c>
      <c r="L43" s="40"/>
      <c r="M43" s="11">
        <f>$D43*L43</f>
        <v>0</v>
      </c>
      <c r="N43" s="40"/>
      <c r="O43" s="11">
        <f>$D43*N43</f>
        <v>0</v>
      </c>
      <c r="P43" s="40"/>
      <c r="Q43" s="11">
        <f>$D43*P43</f>
        <v>0</v>
      </c>
      <c r="R43" s="40"/>
      <c r="S43" s="11">
        <f>$D43*R43</f>
        <v>0</v>
      </c>
      <c r="T43" s="40"/>
      <c r="U43" s="11">
        <f t="shared" ref="U43:U45" si="31">$D43*T43</f>
        <v>0</v>
      </c>
      <c r="V43" s="40"/>
      <c r="W43" s="11">
        <f>$D43*V43</f>
        <v>0</v>
      </c>
      <c r="X43" s="40">
        <v>1</v>
      </c>
      <c r="Y43" s="11">
        <f>$D43*X43</f>
        <v>10000</v>
      </c>
      <c r="Z43" s="40"/>
      <c r="AA43" s="11">
        <f t="shared" si="28"/>
        <v>0</v>
      </c>
      <c r="AB43" s="40"/>
      <c r="AC43" s="11">
        <f>$D43*AB43</f>
        <v>0</v>
      </c>
      <c r="AD43" s="77">
        <f t="shared" si="29"/>
        <v>10000</v>
      </c>
      <c r="AE43" s="199"/>
      <c r="AF43" s="4"/>
      <c r="AG43" s="201"/>
      <c r="AH43" s="202"/>
      <c r="AI43" s="203"/>
      <c r="AO43" s="26" t="s">
        <v>25</v>
      </c>
    </row>
    <row r="44" spans="1:41" ht="13.15" customHeight="1" x14ac:dyDescent="0.2">
      <c r="A44" s="205"/>
      <c r="B44" s="60"/>
      <c r="C44" s="34" t="s">
        <v>106</v>
      </c>
      <c r="D44" s="35">
        <v>3000</v>
      </c>
      <c r="E44" s="13" t="s">
        <v>66</v>
      </c>
      <c r="F44" s="40"/>
      <c r="G44" s="11">
        <f>$D44*F44</f>
        <v>0</v>
      </c>
      <c r="H44" s="40"/>
      <c r="I44" s="11">
        <f>$D44*H44</f>
        <v>0</v>
      </c>
      <c r="J44" s="40"/>
      <c r="K44" s="11">
        <f>$D44*J44</f>
        <v>0</v>
      </c>
      <c r="L44" s="40"/>
      <c r="M44" s="11">
        <f>$D44*L44</f>
        <v>0</v>
      </c>
      <c r="N44" s="40"/>
      <c r="O44" s="11">
        <f>$D44*N44</f>
        <v>0</v>
      </c>
      <c r="P44" s="40"/>
      <c r="Q44" s="11">
        <f>$D44*P44</f>
        <v>0</v>
      </c>
      <c r="R44" s="40"/>
      <c r="S44" s="11">
        <f>$D44*R44</f>
        <v>0</v>
      </c>
      <c r="T44" s="40"/>
      <c r="U44" s="11">
        <f t="shared" si="31"/>
        <v>0</v>
      </c>
      <c r="V44" s="40"/>
      <c r="W44" s="11">
        <f>$D44*V44</f>
        <v>0</v>
      </c>
      <c r="X44" s="40">
        <v>1</v>
      </c>
      <c r="Y44" s="11">
        <f>$D44*X44</f>
        <v>3000</v>
      </c>
      <c r="Z44" s="40"/>
      <c r="AA44" s="11">
        <f t="shared" si="22"/>
        <v>0</v>
      </c>
      <c r="AB44" s="40"/>
      <c r="AC44" s="11">
        <f>$D44*AB44</f>
        <v>0</v>
      </c>
      <c r="AD44" s="77">
        <f t="shared" si="23"/>
        <v>3000</v>
      </c>
      <c r="AE44" s="199"/>
      <c r="AF44" s="4"/>
      <c r="AG44" s="201"/>
      <c r="AH44" s="202"/>
      <c r="AI44" s="203"/>
    </row>
    <row r="45" spans="1:41" ht="13.15" customHeight="1" x14ac:dyDescent="0.2">
      <c r="A45" s="205"/>
      <c r="B45" s="60"/>
      <c r="C45" s="34" t="s">
        <v>107</v>
      </c>
      <c r="D45" s="35">
        <v>0</v>
      </c>
      <c r="E45" s="13" t="s">
        <v>66</v>
      </c>
      <c r="F45" s="40"/>
      <c r="G45" s="11">
        <f>$D45*F45</f>
        <v>0</v>
      </c>
      <c r="H45" s="40"/>
      <c r="I45" s="11">
        <f>$D45*H45</f>
        <v>0</v>
      </c>
      <c r="J45" s="40"/>
      <c r="K45" s="11">
        <f>$D45*J45</f>
        <v>0</v>
      </c>
      <c r="L45" s="40"/>
      <c r="M45" s="11">
        <f>$D45*L45</f>
        <v>0</v>
      </c>
      <c r="N45" s="40"/>
      <c r="O45" s="11">
        <f>$D45*N45</f>
        <v>0</v>
      </c>
      <c r="P45" s="40"/>
      <c r="Q45" s="11">
        <f>$D45*P45</f>
        <v>0</v>
      </c>
      <c r="R45" s="40"/>
      <c r="S45" s="11">
        <f>$D45*R45</f>
        <v>0</v>
      </c>
      <c r="T45" s="40"/>
      <c r="U45" s="11">
        <f t="shared" si="31"/>
        <v>0</v>
      </c>
      <c r="V45" s="40"/>
      <c r="W45" s="11">
        <f>$D45*V45</f>
        <v>0</v>
      </c>
      <c r="X45" s="40">
        <v>1</v>
      </c>
      <c r="Y45" s="11">
        <f>$D45*X45</f>
        <v>0</v>
      </c>
      <c r="Z45" s="40"/>
      <c r="AA45" s="11">
        <f t="shared" si="22"/>
        <v>0</v>
      </c>
      <c r="AB45" s="40"/>
      <c r="AC45" s="11">
        <f>$D45*AB45</f>
        <v>0</v>
      </c>
      <c r="AD45" s="77">
        <f t="shared" si="23"/>
        <v>0</v>
      </c>
      <c r="AE45" s="199"/>
      <c r="AF45" s="4"/>
      <c r="AG45" s="201"/>
      <c r="AH45" s="202"/>
      <c r="AI45" s="203"/>
      <c r="AO45" s="26" t="s">
        <v>25</v>
      </c>
    </row>
    <row r="46" spans="1:41" ht="13.9" customHeight="1" thickBot="1" x14ac:dyDescent="0.25">
      <c r="A46" s="206"/>
      <c r="B46" s="58"/>
      <c r="C46" s="69" t="s">
        <v>108</v>
      </c>
      <c r="D46" s="70">
        <f>SUM(D43:D45)</f>
        <v>13000</v>
      </c>
      <c r="E46" s="71"/>
      <c r="F46" s="72">
        <f t="shared" ref="F46:AD46" si="32">SUM(F43:F45)</f>
        <v>0</v>
      </c>
      <c r="G46" s="79">
        <f t="shared" si="32"/>
        <v>0</v>
      </c>
      <c r="H46" s="72">
        <f t="shared" si="32"/>
        <v>0</v>
      </c>
      <c r="I46" s="79">
        <f t="shared" si="32"/>
        <v>0</v>
      </c>
      <c r="J46" s="72">
        <f t="shared" si="32"/>
        <v>0</v>
      </c>
      <c r="K46" s="79">
        <f t="shared" si="32"/>
        <v>0</v>
      </c>
      <c r="L46" s="72">
        <f t="shared" si="32"/>
        <v>0</v>
      </c>
      <c r="M46" s="79">
        <f t="shared" si="32"/>
        <v>0</v>
      </c>
      <c r="N46" s="72">
        <f t="shared" si="32"/>
        <v>0</v>
      </c>
      <c r="O46" s="79">
        <f t="shared" si="32"/>
        <v>0</v>
      </c>
      <c r="P46" s="72">
        <f t="shared" si="32"/>
        <v>0</v>
      </c>
      <c r="Q46" s="79">
        <f t="shared" si="32"/>
        <v>0</v>
      </c>
      <c r="R46" s="72">
        <f t="shared" si="32"/>
        <v>0</v>
      </c>
      <c r="S46" s="79">
        <f t="shared" si="32"/>
        <v>0</v>
      </c>
      <c r="T46" s="72">
        <f t="shared" si="32"/>
        <v>0</v>
      </c>
      <c r="U46" s="79">
        <f t="shared" si="32"/>
        <v>0</v>
      </c>
      <c r="V46" s="72">
        <f t="shared" si="32"/>
        <v>0</v>
      </c>
      <c r="W46" s="79">
        <f t="shared" si="32"/>
        <v>0</v>
      </c>
      <c r="X46" s="72">
        <f t="shared" si="32"/>
        <v>3</v>
      </c>
      <c r="Y46" s="79">
        <f t="shared" si="32"/>
        <v>13000</v>
      </c>
      <c r="Z46" s="72">
        <f t="shared" si="32"/>
        <v>0</v>
      </c>
      <c r="AA46" s="79">
        <f t="shared" si="32"/>
        <v>0</v>
      </c>
      <c r="AB46" s="72">
        <f t="shared" si="32"/>
        <v>0</v>
      </c>
      <c r="AC46" s="79">
        <f t="shared" si="32"/>
        <v>0</v>
      </c>
      <c r="AD46" s="80">
        <f t="shared" si="32"/>
        <v>13000</v>
      </c>
      <c r="AE46" s="200"/>
      <c r="AF46" s="4"/>
      <c r="AG46" s="201"/>
      <c r="AH46" s="202"/>
      <c r="AI46" s="203"/>
    </row>
    <row r="47" spans="1:41" ht="15" customHeight="1" x14ac:dyDescent="0.35">
      <c r="A47" s="195" t="s">
        <v>109</v>
      </c>
      <c r="B47" s="57" t="s">
        <v>110</v>
      </c>
      <c r="C47" s="83"/>
      <c r="D47" s="84">
        <v>20475</v>
      </c>
      <c r="E47" s="12" t="s">
        <v>66</v>
      </c>
      <c r="F47" s="85"/>
      <c r="G47" s="10">
        <f>$D47*F47</f>
        <v>0</v>
      </c>
      <c r="H47" s="85">
        <v>1</v>
      </c>
      <c r="I47" s="10">
        <f>$D47*H47</f>
        <v>20475</v>
      </c>
      <c r="J47" s="85"/>
      <c r="K47" s="11">
        <f>$D47*J47</f>
        <v>0</v>
      </c>
      <c r="L47" s="85"/>
      <c r="M47" s="10">
        <f>$D47*L47</f>
        <v>0</v>
      </c>
      <c r="N47" s="85"/>
      <c r="O47" s="10">
        <f>$D47*N47</f>
        <v>0</v>
      </c>
      <c r="P47" s="85"/>
      <c r="Q47" s="10">
        <f>$D47*P47</f>
        <v>0</v>
      </c>
      <c r="R47" s="85"/>
      <c r="S47" s="10">
        <f>$D47*R47</f>
        <v>0</v>
      </c>
      <c r="T47" s="85"/>
      <c r="U47" s="10">
        <f>$D47*T47</f>
        <v>0</v>
      </c>
      <c r="V47" s="85"/>
      <c r="W47" s="10">
        <f>$D47*V47</f>
        <v>0</v>
      </c>
      <c r="X47" s="85"/>
      <c r="Y47" s="10">
        <f>$D47*X47</f>
        <v>0</v>
      </c>
      <c r="Z47" s="85"/>
      <c r="AA47" s="10">
        <f t="shared" si="22"/>
        <v>0</v>
      </c>
      <c r="AB47" s="85"/>
      <c r="AC47" s="10">
        <f>$D47*AB47</f>
        <v>0</v>
      </c>
      <c r="AD47" s="76">
        <f t="shared" si="23"/>
        <v>20475</v>
      </c>
      <c r="AE47" s="198">
        <f>+AD50</f>
        <v>26475</v>
      </c>
      <c r="AF47" s="4"/>
      <c r="AG47" s="201"/>
      <c r="AH47" s="202"/>
      <c r="AI47" s="203"/>
    </row>
    <row r="48" spans="1:41" ht="15" customHeight="1" x14ac:dyDescent="0.2">
      <c r="A48" s="196"/>
      <c r="B48" s="81" t="s">
        <v>112</v>
      </c>
      <c r="C48" s="82"/>
      <c r="D48" s="35">
        <v>4000</v>
      </c>
      <c r="E48" s="13" t="s">
        <v>66</v>
      </c>
      <c r="F48" s="40"/>
      <c r="G48" s="11">
        <f>$D48*F48</f>
        <v>0</v>
      </c>
      <c r="H48" s="40"/>
      <c r="I48" s="11">
        <f>$D48*H48</f>
        <v>0</v>
      </c>
      <c r="J48" s="40"/>
      <c r="K48" s="11">
        <f>$D48*J48</f>
        <v>0</v>
      </c>
      <c r="L48" s="40"/>
      <c r="M48" s="11">
        <f>$D48*L48</f>
        <v>0</v>
      </c>
      <c r="N48" s="40"/>
      <c r="O48" s="11">
        <f>$D48*N48</f>
        <v>0</v>
      </c>
      <c r="P48" s="40"/>
      <c r="Q48" s="11">
        <f>$D48*P48</f>
        <v>0</v>
      </c>
      <c r="R48" s="40"/>
      <c r="S48" s="11">
        <f>$D48*R48</f>
        <v>0</v>
      </c>
      <c r="T48" s="40"/>
      <c r="U48" s="11">
        <f>$D48*T48</f>
        <v>0</v>
      </c>
      <c r="V48" s="40"/>
      <c r="W48" s="11">
        <f>$D48*V48</f>
        <v>0</v>
      </c>
      <c r="X48" s="40">
        <v>1</v>
      </c>
      <c r="Y48" s="11">
        <f>$D48*X48</f>
        <v>4000</v>
      </c>
      <c r="Z48" s="40"/>
      <c r="AA48" s="11">
        <f>$D48*Z48</f>
        <v>0</v>
      </c>
      <c r="AB48" s="40"/>
      <c r="AC48" s="11">
        <f>$D48*AB48</f>
        <v>0</v>
      </c>
      <c r="AD48" s="77">
        <f t="shared" si="23"/>
        <v>4000</v>
      </c>
      <c r="AE48" s="199"/>
      <c r="AF48" s="4"/>
      <c r="AG48" s="201"/>
      <c r="AH48" s="202"/>
      <c r="AI48" s="203"/>
    </row>
    <row r="49" spans="1:41" ht="15" customHeight="1" x14ac:dyDescent="0.2">
      <c r="A49" s="196"/>
      <c r="B49" s="81" t="s">
        <v>113</v>
      </c>
      <c r="C49" s="81"/>
      <c r="D49" s="35">
        <v>2000</v>
      </c>
      <c r="E49" s="13" t="s">
        <v>66</v>
      </c>
      <c r="F49" s="40"/>
      <c r="G49" s="11">
        <f t="shared" ref="G49" si="33">$D49*F49</f>
        <v>0</v>
      </c>
      <c r="H49" s="40"/>
      <c r="I49" s="11">
        <f>$D49*H49</f>
        <v>0</v>
      </c>
      <c r="J49" s="40"/>
      <c r="K49" s="11">
        <v>0</v>
      </c>
      <c r="L49" s="40"/>
      <c r="M49" s="11">
        <f>$D49*L49</f>
        <v>0</v>
      </c>
      <c r="N49" s="40"/>
      <c r="O49" s="11">
        <f>$D49*N49</f>
        <v>0</v>
      </c>
      <c r="P49" s="40"/>
      <c r="Q49" s="11">
        <f>$D49*P49</f>
        <v>0</v>
      </c>
      <c r="R49" s="40"/>
      <c r="S49" s="11">
        <f>$D49*R49</f>
        <v>0</v>
      </c>
      <c r="T49" s="40"/>
      <c r="U49" s="11">
        <f>$D49*T49</f>
        <v>0</v>
      </c>
      <c r="V49" s="40"/>
      <c r="W49" s="11">
        <f t="shared" ref="W49" si="34">$D49*V49</f>
        <v>0</v>
      </c>
      <c r="X49" s="40">
        <v>1</v>
      </c>
      <c r="Y49" s="11">
        <f>$D49*X49</f>
        <v>2000</v>
      </c>
      <c r="Z49" s="40"/>
      <c r="AA49" s="11">
        <f t="shared" si="22"/>
        <v>0</v>
      </c>
      <c r="AB49" s="40"/>
      <c r="AC49" s="11">
        <f>$D49*AB49</f>
        <v>0</v>
      </c>
      <c r="AD49" s="77">
        <f t="shared" si="23"/>
        <v>2000</v>
      </c>
      <c r="AE49" s="199"/>
      <c r="AF49" s="4"/>
      <c r="AG49" s="201"/>
      <c r="AH49" s="202"/>
      <c r="AI49" s="203"/>
      <c r="AM49" s="26"/>
    </row>
    <row r="50" spans="1:41" ht="13.9" customHeight="1" thickBot="1" x14ac:dyDescent="0.25">
      <c r="A50" s="197"/>
      <c r="B50" s="86" t="s">
        <v>25</v>
      </c>
      <c r="C50" s="132" t="s">
        <v>114</v>
      </c>
      <c r="D50" s="70">
        <f>SUM(D47:D49)</f>
        <v>26475</v>
      </c>
      <c r="E50" s="71" t="s">
        <v>5</v>
      </c>
      <c r="F50" s="72">
        <f t="shared" ref="F50:AD50" si="35">SUM(F47:F49)</f>
        <v>0</v>
      </c>
      <c r="G50" s="79">
        <f t="shared" si="35"/>
        <v>0</v>
      </c>
      <c r="H50" s="72">
        <f t="shared" si="35"/>
        <v>1</v>
      </c>
      <c r="I50" s="79">
        <f t="shared" si="35"/>
        <v>20475</v>
      </c>
      <c r="J50" s="72">
        <f t="shared" si="35"/>
        <v>0</v>
      </c>
      <c r="K50" s="79">
        <f t="shared" si="35"/>
        <v>0</v>
      </c>
      <c r="L50" s="72">
        <f t="shared" si="35"/>
        <v>0</v>
      </c>
      <c r="M50" s="79">
        <f t="shared" si="35"/>
        <v>0</v>
      </c>
      <c r="N50" s="72">
        <f t="shared" si="35"/>
        <v>0</v>
      </c>
      <c r="O50" s="79">
        <f t="shared" si="35"/>
        <v>0</v>
      </c>
      <c r="P50" s="72">
        <f t="shared" si="35"/>
        <v>0</v>
      </c>
      <c r="Q50" s="79">
        <f t="shared" si="35"/>
        <v>0</v>
      </c>
      <c r="R50" s="72">
        <f t="shared" si="35"/>
        <v>0</v>
      </c>
      <c r="S50" s="79">
        <f t="shared" si="35"/>
        <v>0</v>
      </c>
      <c r="T50" s="72">
        <f t="shared" si="35"/>
        <v>0</v>
      </c>
      <c r="U50" s="79">
        <f t="shared" si="35"/>
        <v>0</v>
      </c>
      <c r="V50" s="72">
        <f t="shared" si="35"/>
        <v>0</v>
      </c>
      <c r="W50" s="79">
        <f t="shared" si="35"/>
        <v>0</v>
      </c>
      <c r="X50" s="72">
        <f t="shared" si="35"/>
        <v>2</v>
      </c>
      <c r="Y50" s="79">
        <f t="shared" si="35"/>
        <v>6000</v>
      </c>
      <c r="Z50" s="72">
        <f t="shared" si="35"/>
        <v>0</v>
      </c>
      <c r="AA50" s="79">
        <f t="shared" si="35"/>
        <v>0</v>
      </c>
      <c r="AB50" s="72">
        <f t="shared" si="35"/>
        <v>0</v>
      </c>
      <c r="AC50" s="79">
        <f t="shared" si="35"/>
        <v>0</v>
      </c>
      <c r="AD50" s="80">
        <f t="shared" si="35"/>
        <v>26475</v>
      </c>
      <c r="AE50" s="200"/>
      <c r="AF50" s="4"/>
      <c r="AG50" s="216"/>
      <c r="AH50" s="217"/>
      <c r="AI50" s="218"/>
    </row>
    <row r="51" spans="1:41" ht="15" customHeight="1" x14ac:dyDescent="0.35">
      <c r="A51" s="195" t="s">
        <v>117</v>
      </c>
      <c r="B51" s="57" t="s">
        <v>115</v>
      </c>
      <c r="C51" s="83"/>
      <c r="D51" s="84">
        <v>40000</v>
      </c>
      <c r="E51" s="12" t="s">
        <v>10</v>
      </c>
      <c r="F51" s="85">
        <v>0.18</v>
      </c>
      <c r="G51" s="10">
        <v>2400</v>
      </c>
      <c r="H51" s="85">
        <v>0.18</v>
      </c>
      <c r="I51" s="10">
        <v>1200</v>
      </c>
      <c r="J51" s="85">
        <v>0.18</v>
      </c>
      <c r="K51" s="10">
        <v>1200</v>
      </c>
      <c r="L51" s="85">
        <v>0.16</v>
      </c>
      <c r="M51" s="10">
        <v>7200</v>
      </c>
      <c r="N51" s="85">
        <v>0.03</v>
      </c>
      <c r="O51" s="10">
        <v>7200</v>
      </c>
      <c r="P51" s="85">
        <v>0.03</v>
      </c>
      <c r="Q51" s="10">
        <v>7200</v>
      </c>
      <c r="R51" s="85">
        <v>0.06</v>
      </c>
      <c r="S51" s="10">
        <v>6400</v>
      </c>
      <c r="T51" s="85">
        <v>0.03</v>
      </c>
      <c r="U51" s="10">
        <f>$D51*T51</f>
        <v>1200</v>
      </c>
      <c r="V51" s="85">
        <v>0.03</v>
      </c>
      <c r="W51" s="10">
        <f>$D51*V51</f>
        <v>1200</v>
      </c>
      <c r="X51" s="85">
        <v>0.06</v>
      </c>
      <c r="Y51" s="10">
        <f>$D51*X51</f>
        <v>2400</v>
      </c>
      <c r="Z51" s="85">
        <v>0.03</v>
      </c>
      <c r="AA51" s="10">
        <f t="shared" ref="AA51" si="36">$D51*Z51</f>
        <v>1200</v>
      </c>
      <c r="AB51" s="85">
        <v>0.03</v>
      </c>
      <c r="AC51" s="10">
        <f>$D51*AB51</f>
        <v>1200</v>
      </c>
      <c r="AD51" s="76">
        <f t="shared" ref="AD51:AD53" si="37">G51+I51+K51+M51+O51+Q51+S51+U51+W51+Y51+AA51+AC51</f>
        <v>40000</v>
      </c>
      <c r="AE51" s="198">
        <f>+AD54</f>
        <v>58000</v>
      </c>
      <c r="AF51" s="4"/>
      <c r="AG51" s="201"/>
      <c r="AH51" s="202"/>
      <c r="AI51" s="203"/>
    </row>
    <row r="52" spans="1:41" ht="15" customHeight="1" x14ac:dyDescent="0.2">
      <c r="A52" s="196"/>
      <c r="B52" s="81" t="s">
        <v>116</v>
      </c>
      <c r="C52" s="82"/>
      <c r="D52" s="35">
        <v>1500</v>
      </c>
      <c r="E52" s="13" t="s">
        <v>10</v>
      </c>
      <c r="F52" s="40">
        <v>1</v>
      </c>
      <c r="G52" s="11">
        <f>$D52*F52</f>
        <v>1500</v>
      </c>
      <c r="H52" s="40">
        <v>1</v>
      </c>
      <c r="I52" s="11">
        <f>$D52*H52</f>
        <v>1500</v>
      </c>
      <c r="J52" s="40">
        <v>1</v>
      </c>
      <c r="K52" s="11">
        <f>$D52*J52</f>
        <v>1500</v>
      </c>
      <c r="L52" s="40">
        <v>1</v>
      </c>
      <c r="M52" s="11">
        <f>$D52*L52</f>
        <v>1500</v>
      </c>
      <c r="N52" s="40">
        <v>1</v>
      </c>
      <c r="O52" s="11">
        <f>$D52*N52</f>
        <v>1500</v>
      </c>
      <c r="P52" s="40">
        <v>1</v>
      </c>
      <c r="Q52" s="11">
        <f>$D52*P52</f>
        <v>1500</v>
      </c>
      <c r="R52" s="40">
        <v>1</v>
      </c>
      <c r="S52" s="11">
        <f>$D52*R52</f>
        <v>1500</v>
      </c>
      <c r="T52" s="40">
        <v>1</v>
      </c>
      <c r="U52" s="11">
        <f>$D52*T52</f>
        <v>1500</v>
      </c>
      <c r="V52" s="40">
        <v>1</v>
      </c>
      <c r="W52" s="11">
        <f>$D52*V52</f>
        <v>1500</v>
      </c>
      <c r="X52" s="40">
        <v>1</v>
      </c>
      <c r="Y52" s="11">
        <f>$D52*X52</f>
        <v>1500</v>
      </c>
      <c r="Z52" s="40">
        <v>1</v>
      </c>
      <c r="AA52" s="11">
        <f>$D52*Z52</f>
        <v>1500</v>
      </c>
      <c r="AB52" s="40">
        <v>1</v>
      </c>
      <c r="AC52" s="11">
        <f>$D52*AB52</f>
        <v>1500</v>
      </c>
      <c r="AD52" s="77">
        <f t="shared" si="37"/>
        <v>18000</v>
      </c>
      <c r="AE52" s="199"/>
      <c r="AF52" s="4"/>
      <c r="AG52" s="201"/>
      <c r="AH52" s="202"/>
      <c r="AI52" s="203"/>
    </row>
    <row r="53" spans="1:41" ht="15" customHeight="1" x14ac:dyDescent="0.2">
      <c r="A53" s="196"/>
      <c r="B53" s="81"/>
      <c r="C53" s="81"/>
      <c r="D53" s="35"/>
      <c r="E53" s="13" t="s">
        <v>10</v>
      </c>
      <c r="F53" s="40"/>
      <c r="G53" s="11">
        <f t="shared" ref="G53" si="38">$D53*F53</f>
        <v>0</v>
      </c>
      <c r="H53" s="40"/>
      <c r="I53" s="11">
        <f>$D53*H53</f>
        <v>0</v>
      </c>
      <c r="J53" s="40"/>
      <c r="K53" s="11">
        <v>0</v>
      </c>
      <c r="L53" s="40"/>
      <c r="M53" s="11">
        <f>$D53*L53</f>
        <v>0</v>
      </c>
      <c r="N53" s="40"/>
      <c r="O53" s="11">
        <f>$D53*N53</f>
        <v>0</v>
      </c>
      <c r="P53" s="40"/>
      <c r="Q53" s="11">
        <f>$D53*P53</f>
        <v>0</v>
      </c>
      <c r="R53" s="40"/>
      <c r="S53" s="11">
        <f>$D53*R53</f>
        <v>0</v>
      </c>
      <c r="T53" s="40"/>
      <c r="U53" s="11">
        <f>$D53*T53</f>
        <v>0</v>
      </c>
      <c r="V53" s="40"/>
      <c r="W53" s="11">
        <f t="shared" ref="W53" si="39">$D53*V53</f>
        <v>0</v>
      </c>
      <c r="X53" s="40">
        <v>1</v>
      </c>
      <c r="Y53" s="11">
        <f>$D53*X53</f>
        <v>0</v>
      </c>
      <c r="Z53" s="40"/>
      <c r="AA53" s="11">
        <f t="shared" ref="AA53" si="40">$D53*Z53</f>
        <v>0</v>
      </c>
      <c r="AB53" s="40"/>
      <c r="AC53" s="11">
        <f>$D53*AB53</f>
        <v>0</v>
      </c>
      <c r="AD53" s="77">
        <f t="shared" si="37"/>
        <v>0</v>
      </c>
      <c r="AE53" s="199"/>
      <c r="AF53" s="4"/>
      <c r="AG53" s="201"/>
      <c r="AH53" s="202"/>
      <c r="AI53" s="203"/>
      <c r="AM53" s="26"/>
    </row>
    <row r="54" spans="1:41" ht="15" customHeight="1" thickBot="1" x14ac:dyDescent="0.25">
      <c r="A54" s="197"/>
      <c r="B54" s="86" t="s">
        <v>25</v>
      </c>
      <c r="C54" s="132" t="s">
        <v>118</v>
      </c>
      <c r="D54" s="70">
        <f>SUM(D51:D53)</f>
        <v>41500</v>
      </c>
      <c r="E54" s="71" t="s">
        <v>10</v>
      </c>
      <c r="F54" s="72">
        <f t="shared" ref="F54" si="41">SUM(F51:F53)</f>
        <v>1.18</v>
      </c>
      <c r="G54" s="79">
        <f t="shared" ref="G54" si="42">SUM(G51:G53)</f>
        <v>3900</v>
      </c>
      <c r="H54" s="72">
        <f t="shared" ref="H54" si="43">SUM(H51:H53)</f>
        <v>1.18</v>
      </c>
      <c r="I54" s="79">
        <f t="shared" ref="I54" si="44">SUM(I51:I53)</f>
        <v>2700</v>
      </c>
      <c r="J54" s="72">
        <f t="shared" ref="J54" si="45">SUM(J51:J53)</f>
        <v>1.18</v>
      </c>
      <c r="K54" s="79">
        <f t="shared" ref="K54" si="46">SUM(K51:K53)</f>
        <v>2700</v>
      </c>
      <c r="L54" s="72">
        <f t="shared" ref="L54" si="47">SUM(L51:L53)</f>
        <v>1.1599999999999999</v>
      </c>
      <c r="M54" s="79">
        <f t="shared" ref="M54" si="48">SUM(M51:M53)</f>
        <v>8700</v>
      </c>
      <c r="N54" s="72">
        <f t="shared" ref="N54" si="49">SUM(N51:N53)</f>
        <v>1.03</v>
      </c>
      <c r="O54" s="79">
        <f t="shared" ref="O54" si="50">SUM(O51:O53)</f>
        <v>8700</v>
      </c>
      <c r="P54" s="72">
        <f t="shared" ref="P54" si="51">SUM(P51:P53)</f>
        <v>1.03</v>
      </c>
      <c r="Q54" s="79">
        <f t="shared" ref="Q54" si="52">SUM(Q51:Q53)</f>
        <v>8700</v>
      </c>
      <c r="R54" s="72">
        <f t="shared" ref="R54" si="53">SUM(R51:R53)</f>
        <v>1.06</v>
      </c>
      <c r="S54" s="79">
        <f t="shared" ref="S54" si="54">SUM(S51:S53)</f>
        <v>7900</v>
      </c>
      <c r="T54" s="72">
        <f t="shared" ref="T54" si="55">SUM(T51:T53)</f>
        <v>1.03</v>
      </c>
      <c r="U54" s="79">
        <f t="shared" ref="U54" si="56">SUM(U51:U53)</f>
        <v>2700</v>
      </c>
      <c r="V54" s="72">
        <f t="shared" ref="V54" si="57">SUM(V51:V53)</f>
        <v>1.03</v>
      </c>
      <c r="W54" s="79">
        <f t="shared" ref="W54" si="58">SUM(W51:W53)</f>
        <v>2700</v>
      </c>
      <c r="X54" s="72">
        <f t="shared" ref="X54" si="59">SUM(X51:X53)</f>
        <v>2.06</v>
      </c>
      <c r="Y54" s="79">
        <f t="shared" ref="Y54" si="60">SUM(Y51:Y53)</f>
        <v>3900</v>
      </c>
      <c r="Z54" s="72">
        <f t="shared" ref="Z54" si="61">SUM(Z51:Z53)</f>
        <v>1.03</v>
      </c>
      <c r="AA54" s="79">
        <f t="shared" ref="AA54" si="62">SUM(AA51:AA53)</f>
        <v>2700</v>
      </c>
      <c r="AB54" s="72">
        <f t="shared" ref="AB54" si="63">SUM(AB51:AB53)</f>
        <v>1.03</v>
      </c>
      <c r="AC54" s="79">
        <f t="shared" ref="AC54" si="64">SUM(AC51:AC53)</f>
        <v>2700</v>
      </c>
      <c r="AD54" s="80">
        <f t="shared" ref="AD54" si="65">SUM(AD51:AD53)</f>
        <v>58000</v>
      </c>
      <c r="AE54" s="200"/>
      <c r="AF54" s="4"/>
      <c r="AG54" s="216"/>
      <c r="AH54" s="217"/>
      <c r="AI54" s="218"/>
    </row>
    <row r="55" spans="1:41" ht="15" customHeight="1" thickBot="1" x14ac:dyDescent="0.25">
      <c r="A55" s="117"/>
      <c r="B55" s="88" t="s">
        <v>121</v>
      </c>
      <c r="C55" s="88"/>
      <c r="D55" s="88"/>
      <c r="E55" s="94"/>
      <c r="F55" s="88"/>
      <c r="G55" s="96">
        <f>+G54+G50+G46+G41+G36+G29+G25+G20+G10</f>
        <v>9674.4</v>
      </c>
      <c r="H55" s="97"/>
      <c r="I55" s="96">
        <f>+I54+I50+I46+I41+I36+I29+I25+I20+I10</f>
        <v>137829.53333333333</v>
      </c>
      <c r="J55" s="98"/>
      <c r="K55" s="96">
        <f>+K54+K50+K46+K41+K36+K29+K25+K20+K10</f>
        <v>8474.4</v>
      </c>
      <c r="L55" s="98"/>
      <c r="M55" s="96">
        <f>+M54+M50+M46+M41+M36+M29+M25</f>
        <v>10780</v>
      </c>
      <c r="N55" s="98"/>
      <c r="O55" s="96">
        <f>+O54+O50+O46+O41+O36+O29+O25</f>
        <v>10780</v>
      </c>
      <c r="P55" s="98"/>
      <c r="Q55" s="96">
        <f>+Q54+Q50+Q46+Q41+Q36+Q29+Q25</f>
        <v>10780</v>
      </c>
      <c r="R55" s="98"/>
      <c r="S55" s="96">
        <f>+S54+S50+S46+S41+S36+S29+S25</f>
        <v>9980</v>
      </c>
      <c r="T55" s="98"/>
      <c r="U55" s="96">
        <f>+U54+U50+U46+U41+U36+U29+U25+U20+U10</f>
        <v>8474.4</v>
      </c>
      <c r="V55" s="98"/>
      <c r="W55" s="96">
        <f>+W54+W50+W46+W41+W36+W29+W25+W20+W10</f>
        <v>8474.4</v>
      </c>
      <c r="X55" s="98"/>
      <c r="Y55" s="96">
        <f>+Y54+Y50+Y46+Y41+Y36+Y29+Y25+Y20+Y10</f>
        <v>107441.2</v>
      </c>
      <c r="Z55" s="98"/>
      <c r="AA55" s="96">
        <f>+AA54+AA50+AA46+AA41+AA36+AA29+AA25+AA20+AA10</f>
        <v>8474.4</v>
      </c>
      <c r="AB55" s="98"/>
      <c r="AC55" s="99">
        <f>+AC54+AC50+AC46+AC41+AC36+AC29+AC25+AC20+AC10</f>
        <v>8474.4</v>
      </c>
      <c r="AD55" s="114">
        <f>+AD54+AD50+AD46+AD41+AD36+AD29+AD25+AD20+AD10</f>
        <v>339637.13333333336</v>
      </c>
      <c r="AE55" s="27"/>
      <c r="AF55" s="4"/>
      <c r="AG55" s="216"/>
      <c r="AH55" s="217"/>
      <c r="AI55" s="218"/>
    </row>
    <row r="56" spans="1:41" s="2" customFormat="1" ht="13.5" thickBot="1" x14ac:dyDescent="0.25">
      <c r="A56"/>
      <c r="B56" s="61"/>
      <c r="C56"/>
      <c r="D56"/>
      <c r="E56"/>
      <c r="F56"/>
      <c r="G56"/>
      <c r="H56"/>
      <c r="I56"/>
      <c r="J56"/>
      <c r="K56"/>
      <c r="L56"/>
      <c r="M56"/>
      <c r="N56"/>
      <c r="O56"/>
      <c r="P56"/>
      <c r="Q56"/>
      <c r="R56"/>
      <c r="S56"/>
      <c r="T56"/>
      <c r="U56"/>
      <c r="V56"/>
      <c r="W56"/>
      <c r="X56"/>
      <c r="Y56"/>
      <c r="Z56"/>
      <c r="AA56"/>
      <c r="AB56"/>
      <c r="AC56"/>
      <c r="AD56" s="1"/>
      <c r="AE56" s="1"/>
      <c r="AJ56"/>
      <c r="AK56"/>
      <c r="AL56"/>
      <c r="AM56"/>
      <c r="AN56"/>
      <c r="AO56"/>
    </row>
    <row r="57" spans="1:41" ht="15" customHeight="1" thickBot="1" x14ac:dyDescent="0.25">
      <c r="A57" s="87"/>
      <c r="B57" s="88" t="s">
        <v>119</v>
      </c>
      <c r="C57" s="89"/>
      <c r="D57" s="90"/>
      <c r="E57" s="91"/>
      <c r="F57" s="92"/>
      <c r="G57" s="95"/>
      <c r="H57" s="92"/>
      <c r="I57" s="95"/>
      <c r="J57" s="92"/>
      <c r="K57" s="95"/>
      <c r="L57" s="92">
        <f>+L20+L10</f>
        <v>2456</v>
      </c>
      <c r="M57" s="95"/>
      <c r="N57" s="92">
        <f>+N20+N10</f>
        <v>2456</v>
      </c>
      <c r="O57" s="95"/>
      <c r="P57" s="92">
        <f>+P20+P10</f>
        <v>2456</v>
      </c>
      <c r="Q57" s="95"/>
      <c r="R57" s="92">
        <f>+R20+R10</f>
        <v>2456</v>
      </c>
      <c r="S57" s="95"/>
      <c r="T57" s="116"/>
      <c r="U57" s="95"/>
      <c r="V57" s="116"/>
      <c r="W57" s="95"/>
      <c r="X57" s="116"/>
      <c r="Y57" s="95"/>
      <c r="Z57" s="116"/>
      <c r="AA57" s="95"/>
      <c r="AB57" s="116"/>
      <c r="AC57" s="95"/>
      <c r="AD57" s="115">
        <f>SUM(F57:AC57)</f>
        <v>9824</v>
      </c>
      <c r="AE57" s="93"/>
      <c r="AF57" s="4"/>
    </row>
    <row r="58" spans="1:41" ht="13.5" thickBot="1" x14ac:dyDescent="0.25"/>
    <row r="59" spans="1:41" ht="16.5" thickBot="1" x14ac:dyDescent="0.3">
      <c r="A59" s="100"/>
      <c r="B59" s="101" t="s">
        <v>120</v>
      </c>
      <c r="C59" s="102"/>
      <c r="D59" s="103"/>
      <c r="E59" s="104"/>
      <c r="F59" s="105"/>
      <c r="G59" s="106" t="e">
        <f>+G55/F57</f>
        <v>#DIV/0!</v>
      </c>
      <c r="H59" s="106"/>
      <c r="I59" s="106" t="e">
        <f>+I55/H57</f>
        <v>#DIV/0!</v>
      </c>
      <c r="J59" s="106"/>
      <c r="K59" s="106" t="e">
        <f>+K55/J57</f>
        <v>#DIV/0!</v>
      </c>
      <c r="L59" s="106"/>
      <c r="M59" s="106">
        <f>+M55/L57</f>
        <v>4.3892508143322475</v>
      </c>
      <c r="N59" s="106"/>
      <c r="O59" s="106">
        <f>+O55/N57</f>
        <v>4.3892508143322475</v>
      </c>
      <c r="P59" s="106"/>
      <c r="Q59" s="106">
        <f>+Q55/P57</f>
        <v>4.3892508143322475</v>
      </c>
      <c r="R59" s="106"/>
      <c r="S59" s="106">
        <f>+S55/R57</f>
        <v>4.0635179153094461</v>
      </c>
      <c r="T59" s="106"/>
      <c r="U59" s="106" t="e">
        <f>+U55/T57</f>
        <v>#DIV/0!</v>
      </c>
      <c r="V59" s="106"/>
      <c r="W59" s="106" t="e">
        <f>+W55/V57</f>
        <v>#DIV/0!</v>
      </c>
      <c r="X59" s="106"/>
      <c r="Y59" s="106" t="e">
        <f>+Y55/X57</f>
        <v>#DIV/0!</v>
      </c>
      <c r="Z59" s="106"/>
      <c r="AA59" s="106" t="e">
        <f>+AA55/Z57</f>
        <v>#DIV/0!</v>
      </c>
      <c r="AB59" s="106"/>
      <c r="AC59" s="107" t="e">
        <f>+AC55/AB57</f>
        <v>#DIV/0!</v>
      </c>
      <c r="AD59" s="118">
        <f>+AD55/AD57</f>
        <v>34.572183767643871</v>
      </c>
      <c r="AE59" s="108"/>
    </row>
  </sheetData>
  <mergeCells count="77">
    <mergeCell ref="AG1:AI1"/>
    <mergeCell ref="B3:E3"/>
    <mergeCell ref="F3:G3"/>
    <mergeCell ref="H3:I3"/>
    <mergeCell ref="J3:K3"/>
    <mergeCell ref="L3:M3"/>
    <mergeCell ref="N3:O3"/>
    <mergeCell ref="P3:Q3"/>
    <mergeCell ref="R3:S3"/>
    <mergeCell ref="V3:W3"/>
    <mergeCell ref="X3:Y3"/>
    <mergeCell ref="Z3:AA3"/>
    <mergeCell ref="AB3:AC3"/>
    <mergeCell ref="AG3:AI4"/>
    <mergeCell ref="A1:AE1"/>
    <mergeCell ref="T3:U3"/>
    <mergeCell ref="AG18:AI18"/>
    <mergeCell ref="AG20:AI20"/>
    <mergeCell ref="AG47:AI47"/>
    <mergeCell ref="AG24:AI24"/>
    <mergeCell ref="A21:A29"/>
    <mergeCell ref="AE21:AE29"/>
    <mergeCell ref="AG21:AI21"/>
    <mergeCell ref="AG22:AI22"/>
    <mergeCell ref="AG23:AI23"/>
    <mergeCell ref="AG25:AI25"/>
    <mergeCell ref="AG26:AI26"/>
    <mergeCell ref="AG27:AI27"/>
    <mergeCell ref="AG28:AI28"/>
    <mergeCell ref="AG29:AI29"/>
    <mergeCell ref="AE30:AE46"/>
    <mergeCell ref="AG30:AI30"/>
    <mergeCell ref="AG31:AI31"/>
    <mergeCell ref="AG32:AI32"/>
    <mergeCell ref="AG33:AI33"/>
    <mergeCell ref="AG34:AI34"/>
    <mergeCell ref="AG35:AI35"/>
    <mergeCell ref="AG42:AI42"/>
    <mergeCell ref="AG43:AI43"/>
    <mergeCell ref="AG55:AI55"/>
    <mergeCell ref="AG53:AI53"/>
    <mergeCell ref="AG54:AI54"/>
    <mergeCell ref="AG50:AI50"/>
    <mergeCell ref="AG51:AI51"/>
    <mergeCell ref="AG52:AI52"/>
    <mergeCell ref="A5:A20"/>
    <mergeCell ref="AE5:AE20"/>
    <mergeCell ref="AG5:AI5"/>
    <mergeCell ref="AG6:AI6"/>
    <mergeCell ref="AG7:AI7"/>
    <mergeCell ref="AG8:AI8"/>
    <mergeCell ref="AG11:AI11"/>
    <mergeCell ref="AG12:AI12"/>
    <mergeCell ref="AG13:AI13"/>
    <mergeCell ref="AG15:AI15"/>
    <mergeCell ref="AG19:AI19"/>
    <mergeCell ref="AG9:AI9"/>
    <mergeCell ref="AG10:AI10"/>
    <mergeCell ref="AG14:AI14"/>
    <mergeCell ref="AG16:AI16"/>
    <mergeCell ref="AG17:AI17"/>
    <mergeCell ref="A51:A54"/>
    <mergeCell ref="AE51:AE54"/>
    <mergeCell ref="AG36:AI36"/>
    <mergeCell ref="AG37:AI37"/>
    <mergeCell ref="AG38:AI38"/>
    <mergeCell ref="AG39:AI39"/>
    <mergeCell ref="AG40:AI40"/>
    <mergeCell ref="AG41:AI41"/>
    <mergeCell ref="AG44:AI44"/>
    <mergeCell ref="AG45:AI45"/>
    <mergeCell ref="AG46:AI46"/>
    <mergeCell ref="A47:A50"/>
    <mergeCell ref="AE47:AE50"/>
    <mergeCell ref="AG48:AI48"/>
    <mergeCell ref="AG49:AI49"/>
    <mergeCell ref="A30:A46"/>
  </mergeCells>
  <pageMargins left="0" right="0" top="0.75" bottom="0.5" header="0" footer="0"/>
  <pageSetup scale="51"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5"/>
  <sheetViews>
    <sheetView workbookViewId="0"/>
  </sheetViews>
  <sheetFormatPr defaultRowHeight="15" x14ac:dyDescent="0.25"/>
  <cols>
    <col min="1" max="1" width="24.7109375" style="134" customWidth="1"/>
    <col min="2" max="2" width="10.85546875" style="134" bestFit="1" customWidth="1"/>
    <col min="3" max="3" width="12.42578125" style="134" bestFit="1" customWidth="1"/>
    <col min="4" max="4" width="10.85546875" style="134" hidden="1" customWidth="1"/>
    <col min="5" max="5" width="12.42578125" style="134" bestFit="1" customWidth="1"/>
    <col min="6" max="7" width="9.140625" style="134"/>
    <col min="8" max="8" width="10.5703125" style="134" bestFit="1" customWidth="1"/>
    <col min="9" max="9" width="9.140625" style="134"/>
    <col min="10" max="10" width="21.42578125" style="134" customWidth="1"/>
    <col min="11" max="11" width="29.28515625" style="134" customWidth="1"/>
    <col min="12" max="16384" width="9.140625" style="134"/>
  </cols>
  <sheetData>
    <row r="1" spans="1:8" x14ac:dyDescent="0.25">
      <c r="A1" s="156" t="s">
        <v>161</v>
      </c>
    </row>
    <row r="2" spans="1:8" ht="57" customHeight="1" x14ac:dyDescent="0.25">
      <c r="A2" s="155" t="s">
        <v>160</v>
      </c>
      <c r="B2" s="154" t="s">
        <v>159</v>
      </c>
      <c r="C2" s="154" t="s">
        <v>158</v>
      </c>
      <c r="D2" s="154" t="s">
        <v>157</v>
      </c>
      <c r="E2" s="155" t="s">
        <v>156</v>
      </c>
      <c r="F2" s="154" t="s">
        <v>155</v>
      </c>
      <c r="G2" s="153"/>
    </row>
    <row r="3" spans="1:8" ht="16.5" x14ac:dyDescent="0.35">
      <c r="A3" s="152" t="s">
        <v>154</v>
      </c>
      <c r="B3" s="146"/>
      <c r="C3" s="146">
        <v>1500000</v>
      </c>
      <c r="D3" s="146"/>
      <c r="E3" s="146">
        <f t="shared" ref="E3:E8" si="0">+SUM(B3:D3)</f>
        <v>1500000</v>
      </c>
      <c r="F3" s="145">
        <f t="shared" ref="F3:F8" si="1">+E3/$E$32</f>
        <v>0.4910179719124626</v>
      </c>
      <c r="G3" s="151"/>
      <c r="H3" s="144"/>
    </row>
    <row r="4" spans="1:8" x14ac:dyDescent="0.25">
      <c r="A4" s="143" t="s">
        <v>153</v>
      </c>
      <c r="B4" s="146"/>
      <c r="C4" s="146">
        <v>5000</v>
      </c>
      <c r="D4" s="146"/>
      <c r="E4" s="146">
        <f t="shared" si="0"/>
        <v>5000</v>
      </c>
      <c r="F4" s="145">
        <f t="shared" si="1"/>
        <v>1.6367265730415422E-3</v>
      </c>
      <c r="H4" s="144"/>
    </row>
    <row r="5" spans="1:8" x14ac:dyDescent="0.25">
      <c r="A5" s="143" t="s">
        <v>152</v>
      </c>
      <c r="B5" s="146"/>
      <c r="C5" s="146">
        <v>600</v>
      </c>
      <c r="D5" s="146"/>
      <c r="E5" s="146">
        <f t="shared" si="0"/>
        <v>600</v>
      </c>
      <c r="F5" s="145">
        <f t="shared" si="1"/>
        <v>1.9640718876498504E-4</v>
      </c>
      <c r="H5" s="144"/>
    </row>
    <row r="6" spans="1:8" x14ac:dyDescent="0.25">
      <c r="A6" s="143" t="s">
        <v>151</v>
      </c>
      <c r="B6" s="146"/>
      <c r="C6" s="146">
        <v>300</v>
      </c>
      <c r="D6" s="146"/>
      <c r="E6" s="146">
        <f t="shared" si="0"/>
        <v>300</v>
      </c>
      <c r="F6" s="145">
        <f t="shared" si="1"/>
        <v>9.820359438249252E-5</v>
      </c>
      <c r="H6" s="144"/>
    </row>
    <row r="7" spans="1:8" x14ac:dyDescent="0.25">
      <c r="A7" s="143" t="s">
        <v>150</v>
      </c>
      <c r="B7" s="146">
        <v>370123</v>
      </c>
      <c r="C7" s="146">
        <v>452475</v>
      </c>
      <c r="D7" s="146"/>
      <c r="E7" s="146">
        <f t="shared" si="0"/>
        <v>822598</v>
      </c>
      <c r="F7" s="145">
        <f t="shared" si="1"/>
        <v>0.26927360110616527</v>
      </c>
      <c r="H7" s="144"/>
    </row>
    <row r="8" spans="1:8" x14ac:dyDescent="0.25">
      <c r="A8" s="143" t="s">
        <v>149</v>
      </c>
      <c r="B8" s="146">
        <v>46980</v>
      </c>
      <c r="C8" s="146"/>
      <c r="D8" s="146"/>
      <c r="E8" s="146">
        <f t="shared" si="0"/>
        <v>46980</v>
      </c>
      <c r="F8" s="145">
        <f t="shared" si="1"/>
        <v>1.537868288029833E-2</v>
      </c>
      <c r="H8" s="144"/>
    </row>
    <row r="9" spans="1:8" x14ac:dyDescent="0.25">
      <c r="A9" s="143" t="s">
        <v>148</v>
      </c>
      <c r="B9" s="146"/>
      <c r="C9" s="146"/>
      <c r="D9" s="146"/>
      <c r="E9" s="146"/>
      <c r="F9" s="135"/>
    </row>
    <row r="10" spans="1:8" x14ac:dyDescent="0.25">
      <c r="A10" s="148" t="s">
        <v>147</v>
      </c>
      <c r="B10" s="147">
        <v>7200</v>
      </c>
      <c r="C10" s="146"/>
      <c r="D10" s="146"/>
      <c r="E10" s="146">
        <f t="shared" ref="E10:E31" si="2">+SUM(B10:D10)</f>
        <v>7200</v>
      </c>
      <c r="F10" s="145">
        <f t="shared" ref="F10:F31" si="3">+E10/$E$32</f>
        <v>2.3568862651798207E-3</v>
      </c>
      <c r="H10" s="144"/>
    </row>
    <row r="11" spans="1:8" x14ac:dyDescent="0.25">
      <c r="A11" s="148" t="s">
        <v>146</v>
      </c>
      <c r="B11" s="147">
        <v>54000</v>
      </c>
      <c r="C11" s="146"/>
      <c r="D11" s="146"/>
      <c r="E11" s="146">
        <f t="shared" si="2"/>
        <v>54000</v>
      </c>
      <c r="F11" s="145">
        <f t="shared" si="3"/>
        <v>1.7676646988848653E-2</v>
      </c>
      <c r="H11" s="144"/>
    </row>
    <row r="12" spans="1:8" x14ac:dyDescent="0.25">
      <c r="A12" s="149" t="s">
        <v>145</v>
      </c>
      <c r="B12" s="147"/>
      <c r="C12" s="146"/>
      <c r="D12" s="146"/>
      <c r="E12" s="146">
        <f t="shared" si="2"/>
        <v>0</v>
      </c>
      <c r="F12" s="145">
        <f t="shared" si="3"/>
        <v>0</v>
      </c>
      <c r="H12" s="144"/>
    </row>
    <row r="13" spans="1:8" x14ac:dyDescent="0.25">
      <c r="A13" s="148" t="s">
        <v>144</v>
      </c>
      <c r="B13" s="147">
        <v>13000</v>
      </c>
      <c r="C13" s="146"/>
      <c r="D13" s="146"/>
      <c r="E13" s="146">
        <f t="shared" si="2"/>
        <v>13000</v>
      </c>
      <c r="F13" s="145">
        <f t="shared" si="3"/>
        <v>4.2554890899080093E-3</v>
      </c>
      <c r="H13" s="144"/>
    </row>
    <row r="14" spans="1:8" x14ac:dyDescent="0.25">
      <c r="A14" s="149" t="s">
        <v>143</v>
      </c>
      <c r="B14" s="147">
        <v>12000</v>
      </c>
      <c r="C14" s="146"/>
      <c r="D14" s="146"/>
      <c r="E14" s="146">
        <f t="shared" si="2"/>
        <v>12000</v>
      </c>
      <c r="F14" s="145">
        <f t="shared" si="3"/>
        <v>3.9281437752997014E-3</v>
      </c>
      <c r="H14" s="144"/>
    </row>
    <row r="15" spans="1:8" x14ac:dyDescent="0.25">
      <c r="A15" s="149" t="s">
        <v>142</v>
      </c>
      <c r="B15" s="147">
        <v>7200</v>
      </c>
      <c r="C15" s="146"/>
      <c r="D15" s="146"/>
      <c r="E15" s="146">
        <f t="shared" si="2"/>
        <v>7200</v>
      </c>
      <c r="F15" s="145">
        <f t="shared" si="3"/>
        <v>2.3568862651798207E-3</v>
      </c>
      <c r="H15" s="144"/>
    </row>
    <row r="16" spans="1:8" x14ac:dyDescent="0.25">
      <c r="A16" s="148" t="s">
        <v>141</v>
      </c>
      <c r="B16" s="146"/>
      <c r="C16" s="147">
        <v>32000</v>
      </c>
      <c r="D16" s="146"/>
      <c r="E16" s="146">
        <f t="shared" si="2"/>
        <v>32000</v>
      </c>
      <c r="F16" s="145">
        <f t="shared" si="3"/>
        <v>1.0475050067465869E-2</v>
      </c>
      <c r="H16" s="144"/>
    </row>
    <row r="17" spans="1:8" x14ac:dyDescent="0.25">
      <c r="A17" s="148" t="s">
        <v>140</v>
      </c>
      <c r="B17" s="146">
        <v>16000</v>
      </c>
      <c r="C17" s="147">
        <v>8000</v>
      </c>
      <c r="D17" s="146"/>
      <c r="E17" s="146">
        <f t="shared" si="2"/>
        <v>24000</v>
      </c>
      <c r="F17" s="145">
        <f t="shared" si="3"/>
        <v>7.8562875505994029E-3</v>
      </c>
      <c r="H17" s="144"/>
    </row>
    <row r="18" spans="1:8" x14ac:dyDescent="0.25">
      <c r="A18" s="149" t="s">
        <v>139</v>
      </c>
      <c r="B18" s="146"/>
      <c r="C18" s="147">
        <v>17000</v>
      </c>
      <c r="D18" s="146"/>
      <c r="E18" s="146">
        <f t="shared" si="2"/>
        <v>17000</v>
      </c>
      <c r="F18" s="145">
        <f t="shared" si="3"/>
        <v>5.5648703483412434E-3</v>
      </c>
      <c r="H18" s="144"/>
    </row>
    <row r="19" spans="1:8" x14ac:dyDescent="0.25">
      <c r="A19" s="150" t="s">
        <v>138</v>
      </c>
      <c r="B19" s="146">
        <v>49000</v>
      </c>
      <c r="C19" s="147"/>
      <c r="D19" s="146"/>
      <c r="E19" s="146">
        <f t="shared" si="2"/>
        <v>49000</v>
      </c>
      <c r="F19" s="145">
        <f t="shared" si="3"/>
        <v>1.6039920415807114E-2</v>
      </c>
      <c r="H19" s="144"/>
    </row>
    <row r="20" spans="1:8" x14ac:dyDescent="0.25">
      <c r="A20" s="149" t="s">
        <v>137</v>
      </c>
      <c r="B20" s="146"/>
      <c r="C20" s="147">
        <v>2000</v>
      </c>
      <c r="D20" s="146"/>
      <c r="E20" s="146">
        <f t="shared" si="2"/>
        <v>2000</v>
      </c>
      <c r="F20" s="145">
        <f t="shared" si="3"/>
        <v>6.5469062921661683E-4</v>
      </c>
      <c r="H20" s="144"/>
    </row>
    <row r="21" spans="1:8" x14ac:dyDescent="0.25">
      <c r="A21" s="149" t="s">
        <v>136</v>
      </c>
      <c r="B21" s="146"/>
      <c r="C21" s="147">
        <v>180000</v>
      </c>
      <c r="D21" s="146"/>
      <c r="E21" s="146">
        <f t="shared" si="2"/>
        <v>180000</v>
      </c>
      <c r="F21" s="145">
        <f t="shared" si="3"/>
        <v>5.8922156629495515E-2</v>
      </c>
      <c r="H21" s="144"/>
    </row>
    <row r="22" spans="1:8" x14ac:dyDescent="0.25">
      <c r="A22" s="149" t="s">
        <v>135</v>
      </c>
      <c r="B22" s="146"/>
      <c r="C22" s="147">
        <v>90000</v>
      </c>
      <c r="D22" s="146"/>
      <c r="E22" s="146">
        <f t="shared" si="2"/>
        <v>90000</v>
      </c>
      <c r="F22" s="145">
        <f t="shared" si="3"/>
        <v>2.9461078314747757E-2</v>
      </c>
      <c r="H22" s="144"/>
    </row>
    <row r="23" spans="1:8" x14ac:dyDescent="0.25">
      <c r="A23" s="149" t="s">
        <v>134</v>
      </c>
      <c r="B23" s="146"/>
      <c r="C23" s="147">
        <v>16000</v>
      </c>
      <c r="D23" s="146"/>
      <c r="E23" s="146">
        <f t="shared" si="2"/>
        <v>16000</v>
      </c>
      <c r="F23" s="145">
        <f t="shared" si="3"/>
        <v>5.2375250337329347E-3</v>
      </c>
      <c r="H23" s="144"/>
    </row>
    <row r="24" spans="1:8" x14ac:dyDescent="0.25">
      <c r="A24" s="149" t="s">
        <v>133</v>
      </c>
      <c r="B24" s="146"/>
      <c r="C24" s="147">
        <v>6000</v>
      </c>
      <c r="D24" s="146"/>
      <c r="E24" s="146">
        <f t="shared" si="2"/>
        <v>6000</v>
      </c>
      <c r="F24" s="145">
        <f t="shared" si="3"/>
        <v>1.9640718876498507E-3</v>
      </c>
      <c r="H24" s="144"/>
    </row>
    <row r="25" spans="1:8" x14ac:dyDescent="0.25">
      <c r="A25" s="149" t="s">
        <v>132</v>
      </c>
      <c r="B25" s="146"/>
      <c r="C25" s="147">
        <v>12000</v>
      </c>
      <c r="D25" s="146"/>
      <c r="E25" s="146">
        <f t="shared" si="2"/>
        <v>12000</v>
      </c>
      <c r="F25" s="145">
        <f t="shared" si="3"/>
        <v>3.9281437752997014E-3</v>
      </c>
      <c r="H25" s="144"/>
    </row>
    <row r="26" spans="1:8" x14ac:dyDescent="0.25">
      <c r="A26" s="149" t="s">
        <v>131</v>
      </c>
      <c r="B26" s="146"/>
      <c r="C26" s="147">
        <v>18000</v>
      </c>
      <c r="D26" s="146"/>
      <c r="E26" s="146">
        <f t="shared" si="2"/>
        <v>18000</v>
      </c>
      <c r="F26" s="145">
        <f t="shared" si="3"/>
        <v>5.8922156629495513E-3</v>
      </c>
      <c r="H26" s="144"/>
    </row>
    <row r="27" spans="1:8" x14ac:dyDescent="0.25">
      <c r="A27" s="149" t="s">
        <v>130</v>
      </c>
      <c r="B27" s="146"/>
      <c r="C27" s="147">
        <v>16000</v>
      </c>
      <c r="D27" s="146"/>
      <c r="E27" s="146">
        <f t="shared" si="2"/>
        <v>16000</v>
      </c>
      <c r="F27" s="145">
        <f t="shared" si="3"/>
        <v>5.2375250337329347E-3</v>
      </c>
      <c r="H27" s="144"/>
    </row>
    <row r="28" spans="1:8" x14ac:dyDescent="0.25">
      <c r="A28" s="148" t="s">
        <v>129</v>
      </c>
      <c r="B28" s="146"/>
      <c r="C28" s="146">
        <v>20000</v>
      </c>
      <c r="D28" s="147"/>
      <c r="E28" s="146">
        <f t="shared" si="2"/>
        <v>20000</v>
      </c>
      <c r="F28" s="145">
        <f t="shared" si="3"/>
        <v>6.5469062921661688E-3</v>
      </c>
      <c r="H28" s="144"/>
    </row>
    <row r="29" spans="1:8" x14ac:dyDescent="0.25">
      <c r="A29" s="148" t="s">
        <v>128</v>
      </c>
      <c r="B29" s="146"/>
      <c r="C29" s="146">
        <v>40000</v>
      </c>
      <c r="D29" s="147"/>
      <c r="E29" s="146">
        <f t="shared" si="2"/>
        <v>40000</v>
      </c>
      <c r="F29" s="145">
        <f t="shared" si="3"/>
        <v>1.3093812584332338E-2</v>
      </c>
      <c r="H29" s="144"/>
    </row>
    <row r="30" spans="1:8" x14ac:dyDescent="0.25">
      <c r="A30" s="148" t="s">
        <v>127</v>
      </c>
      <c r="B30" s="146"/>
      <c r="C30" s="146">
        <v>48000</v>
      </c>
      <c r="D30" s="147"/>
      <c r="E30" s="146">
        <f t="shared" si="2"/>
        <v>48000</v>
      </c>
      <c r="F30" s="145">
        <f t="shared" si="3"/>
        <v>1.5712575101198806E-2</v>
      </c>
      <c r="H30" s="144"/>
    </row>
    <row r="31" spans="1:8" x14ac:dyDescent="0.25">
      <c r="A31" s="148" t="s">
        <v>126</v>
      </c>
      <c r="B31" s="146"/>
      <c r="C31" s="146">
        <v>16000</v>
      </c>
      <c r="D31" s="147"/>
      <c r="E31" s="146">
        <f t="shared" si="2"/>
        <v>16000</v>
      </c>
      <c r="F31" s="145">
        <f t="shared" si="3"/>
        <v>5.2375250337329347E-3</v>
      </c>
      <c r="H31" s="144"/>
    </row>
    <row r="32" spans="1:8" x14ac:dyDescent="0.25">
      <c r="A32" s="143" t="s">
        <v>125</v>
      </c>
      <c r="B32" s="142">
        <f>+SUM(B3:B31)</f>
        <v>575503</v>
      </c>
      <c r="C32" s="142">
        <f>+SUM(C3:C31)</f>
        <v>2479375</v>
      </c>
      <c r="D32" s="142"/>
      <c r="E32" s="142">
        <f>+SUM(E3:E31)</f>
        <v>3054878</v>
      </c>
      <c r="F32" s="141">
        <f>+SUM(F3:F31)</f>
        <v>0.99999999999999989</v>
      </c>
    </row>
    <row r="33" spans="1:8" x14ac:dyDescent="0.25">
      <c r="A33" s="140"/>
      <c r="B33" s="140"/>
      <c r="C33" s="140"/>
      <c r="D33" s="140"/>
      <c r="E33" s="140"/>
      <c r="F33" s="135"/>
    </row>
    <row r="34" spans="1:8" ht="30" x14ac:dyDescent="0.25">
      <c r="A34" s="137" t="s">
        <v>124</v>
      </c>
      <c r="B34" s="135"/>
      <c r="C34" s="135"/>
      <c r="D34" s="135"/>
      <c r="E34" s="139">
        <v>100000</v>
      </c>
      <c r="F34" s="135"/>
      <c r="H34" s="138"/>
    </row>
    <row r="35" spans="1:8" x14ac:dyDescent="0.25">
      <c r="A35" s="137" t="s">
        <v>123</v>
      </c>
      <c r="B35" s="135"/>
      <c r="C35" s="135"/>
      <c r="D35" s="135"/>
      <c r="E35" s="136">
        <f>+E32/E34</f>
        <v>30.548780000000001</v>
      </c>
      <c r="F35" s="135"/>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0"/>
  <sheetViews>
    <sheetView workbookViewId="0"/>
  </sheetViews>
  <sheetFormatPr defaultRowHeight="15" x14ac:dyDescent="0.25"/>
  <cols>
    <col min="1" max="1" width="10.28515625" style="134" customWidth="1"/>
    <col min="2" max="2" width="16.140625" style="134" customWidth="1"/>
    <col min="3" max="3" width="15.28515625" style="134" bestFit="1" customWidth="1"/>
    <col min="4" max="4" width="14.28515625" style="134" bestFit="1" customWidth="1"/>
    <col min="5" max="5" width="15.28515625" style="134" bestFit="1" customWidth="1"/>
    <col min="6" max="6" width="14.28515625" style="134" bestFit="1" customWidth="1"/>
    <col min="7" max="7" width="15.28515625" style="134" bestFit="1" customWidth="1"/>
    <col min="8" max="8" width="14.28515625" style="134" bestFit="1" customWidth="1"/>
    <col min="9" max="9" width="15.28515625" style="134" bestFit="1" customWidth="1"/>
    <col min="10" max="11" width="14.28515625" style="134" bestFit="1" customWidth="1"/>
    <col min="12" max="12" width="15.28515625" style="134" bestFit="1" customWidth="1"/>
    <col min="13" max="15" width="13.5703125" style="134" bestFit="1" customWidth="1"/>
    <col min="16" max="16" width="11.85546875" style="134" bestFit="1" customWidth="1"/>
    <col min="17" max="18" width="9.140625" style="134"/>
    <col min="19" max="20" width="13.5703125" style="134" bestFit="1" customWidth="1"/>
    <col min="21" max="21" width="11.85546875" style="134" bestFit="1" customWidth="1"/>
    <col min="22" max="16384" width="9.140625" style="134"/>
  </cols>
  <sheetData>
    <row r="1" spans="1:12" ht="15.75" thickBot="1" x14ac:dyDescent="0.3"/>
    <row r="2" spans="1:12" x14ac:dyDescent="0.25">
      <c r="A2" s="188" t="s">
        <v>188</v>
      </c>
      <c r="B2" s="187"/>
      <c r="C2" s="237" t="s">
        <v>187</v>
      </c>
      <c r="D2" s="238"/>
      <c r="E2" s="237" t="s">
        <v>186</v>
      </c>
      <c r="F2" s="238"/>
      <c r="G2" s="237" t="s">
        <v>185</v>
      </c>
      <c r="H2" s="238"/>
      <c r="I2" s="237" t="s">
        <v>184</v>
      </c>
      <c r="J2" s="238"/>
      <c r="K2" s="186" t="s">
        <v>183</v>
      </c>
      <c r="L2" s="185" t="s">
        <v>182</v>
      </c>
    </row>
    <row r="3" spans="1:12" x14ac:dyDescent="0.25">
      <c r="A3" s="184"/>
      <c r="B3" s="183"/>
      <c r="C3" s="182" t="s">
        <v>181</v>
      </c>
      <c r="D3" s="181" t="s">
        <v>180</v>
      </c>
      <c r="E3" s="182" t="s">
        <v>179</v>
      </c>
      <c r="F3" s="181" t="s">
        <v>178</v>
      </c>
      <c r="G3" s="182" t="s">
        <v>179</v>
      </c>
      <c r="H3" s="181" t="s">
        <v>178</v>
      </c>
      <c r="I3" s="182" t="s">
        <v>179</v>
      </c>
      <c r="J3" s="181" t="s">
        <v>178</v>
      </c>
      <c r="K3" s="180"/>
      <c r="L3" s="179"/>
    </row>
    <row r="4" spans="1:12" x14ac:dyDescent="0.25">
      <c r="A4" s="242" t="s">
        <v>177</v>
      </c>
      <c r="B4" s="178" t="s">
        <v>176</v>
      </c>
      <c r="C4" s="177">
        <v>9549886.2200000007</v>
      </c>
      <c r="D4" s="176">
        <v>0</v>
      </c>
      <c r="E4" s="177">
        <v>3484579.16</v>
      </c>
      <c r="F4" s="176">
        <v>120698.74</v>
      </c>
      <c r="G4" s="177">
        <v>2453195.0485737696</v>
      </c>
      <c r="H4" s="176">
        <v>2048016.7614262302</v>
      </c>
      <c r="I4" s="177">
        <v>3880924.03</v>
      </c>
      <c r="J4" s="176">
        <v>1214698.19</v>
      </c>
      <c r="K4" s="175">
        <v>1327492.58</v>
      </c>
      <c r="L4" s="175">
        <f t="shared" ref="L4:L13" si="0">SUM(C4:K4)</f>
        <v>24079490.730000004</v>
      </c>
    </row>
    <row r="5" spans="1:12" x14ac:dyDescent="0.25">
      <c r="A5" s="243"/>
      <c r="B5" s="171" t="s">
        <v>175</v>
      </c>
      <c r="C5" s="169">
        <v>7040823.3200000003</v>
      </c>
      <c r="D5" s="168">
        <v>1099200</v>
      </c>
      <c r="E5" s="169">
        <v>5823219.7599999998</v>
      </c>
      <c r="F5" s="168">
        <v>4915172.6399999997</v>
      </c>
      <c r="G5" s="169">
        <v>5999127.0154836364</v>
      </c>
      <c r="H5" s="168">
        <v>5276881.2145163631</v>
      </c>
      <c r="I5" s="169">
        <v>7526635.2199999997</v>
      </c>
      <c r="J5" s="168">
        <v>1999104.99</v>
      </c>
      <c r="K5" s="167">
        <v>348391.55</v>
      </c>
      <c r="L5" s="167">
        <f t="shared" si="0"/>
        <v>40028555.710000001</v>
      </c>
    </row>
    <row r="6" spans="1:12" x14ac:dyDescent="0.25">
      <c r="A6" s="239" t="s">
        <v>174</v>
      </c>
      <c r="B6" s="178" t="s">
        <v>173</v>
      </c>
      <c r="C6" s="177">
        <v>1492400</v>
      </c>
      <c r="D6" s="176">
        <v>0</v>
      </c>
      <c r="E6" s="177">
        <v>508823</v>
      </c>
      <c r="F6" s="176">
        <v>107000</v>
      </c>
      <c r="G6" s="177">
        <v>519197.54583045485</v>
      </c>
      <c r="H6" s="176">
        <v>405802.45382739278</v>
      </c>
      <c r="I6" s="177">
        <v>260640</v>
      </c>
      <c r="J6" s="176">
        <v>10200</v>
      </c>
      <c r="K6" s="175">
        <v>11000</v>
      </c>
      <c r="L6" s="175">
        <f t="shared" si="0"/>
        <v>3315062.9996578475</v>
      </c>
    </row>
    <row r="7" spans="1:12" x14ac:dyDescent="0.25">
      <c r="A7" s="240"/>
      <c r="B7" s="174" t="s">
        <v>172</v>
      </c>
      <c r="C7" s="173">
        <v>839200</v>
      </c>
      <c r="D7" s="170">
        <v>0</v>
      </c>
      <c r="E7" s="173">
        <v>161150</v>
      </c>
      <c r="F7" s="170">
        <v>50000</v>
      </c>
      <c r="G7" s="173">
        <v>210165.84552084142</v>
      </c>
      <c r="H7" s="170">
        <v>99834.154295315515</v>
      </c>
      <c r="I7" s="173">
        <v>66600</v>
      </c>
      <c r="J7" s="170">
        <v>32700</v>
      </c>
      <c r="K7" s="172">
        <v>34000</v>
      </c>
      <c r="L7" s="172">
        <f t="shared" si="0"/>
        <v>1493649.9998161569</v>
      </c>
    </row>
    <row r="8" spans="1:12" x14ac:dyDescent="0.25">
      <c r="A8" s="240"/>
      <c r="B8" s="174" t="s">
        <v>171</v>
      </c>
      <c r="C8" s="173">
        <v>2327450</v>
      </c>
      <c r="D8" s="170">
        <v>0</v>
      </c>
      <c r="E8" s="173">
        <v>1059400</v>
      </c>
      <c r="F8" s="170">
        <v>0</v>
      </c>
      <c r="G8" s="173">
        <v>223082.92276042071</v>
      </c>
      <c r="H8" s="170">
        <v>324917.07714765775</v>
      </c>
      <c r="I8" s="173">
        <v>207000</v>
      </c>
      <c r="J8" s="170">
        <v>39000</v>
      </c>
      <c r="K8" s="172">
        <v>0</v>
      </c>
      <c r="L8" s="172">
        <f t="shared" si="0"/>
        <v>4180849.9999080785</v>
      </c>
    </row>
    <row r="9" spans="1:12" x14ac:dyDescent="0.25">
      <c r="A9" s="240"/>
      <c r="B9" s="174" t="s">
        <v>170</v>
      </c>
      <c r="C9" s="173">
        <f>561900-D9</f>
        <v>81900</v>
      </c>
      <c r="D9" s="170">
        <v>480000</v>
      </c>
      <c r="E9" s="173">
        <v>780000</v>
      </c>
      <c r="F9" s="170">
        <v>0</v>
      </c>
      <c r="G9" s="173">
        <v>360000</v>
      </c>
      <c r="H9" s="170">
        <v>0</v>
      </c>
      <c r="I9" s="173">
        <v>1179600</v>
      </c>
      <c r="J9" s="170">
        <v>1200</v>
      </c>
      <c r="K9" s="172">
        <v>0</v>
      </c>
      <c r="L9" s="172">
        <f t="shared" si="0"/>
        <v>2882700</v>
      </c>
    </row>
    <row r="10" spans="1:12" x14ac:dyDescent="0.25">
      <c r="A10" s="240"/>
      <c r="B10" s="174" t="s">
        <v>169</v>
      </c>
      <c r="C10" s="173">
        <v>0</v>
      </c>
      <c r="D10" s="170">
        <v>0</v>
      </c>
      <c r="E10" s="173">
        <v>0</v>
      </c>
      <c r="F10" s="170">
        <v>0</v>
      </c>
      <c r="G10" s="173">
        <v>0</v>
      </c>
      <c r="H10" s="170">
        <v>0</v>
      </c>
      <c r="I10" s="173">
        <v>0</v>
      </c>
      <c r="J10" s="170">
        <v>0</v>
      </c>
      <c r="K10" s="172">
        <v>0</v>
      </c>
      <c r="L10" s="172">
        <f t="shared" si="0"/>
        <v>0</v>
      </c>
    </row>
    <row r="11" spans="1:12" x14ac:dyDescent="0.25">
      <c r="A11" s="240"/>
      <c r="B11" s="174" t="s">
        <v>168</v>
      </c>
      <c r="C11" s="173">
        <v>40701</v>
      </c>
      <c r="D11" s="170">
        <v>0</v>
      </c>
      <c r="E11" s="173">
        <v>237834</v>
      </c>
      <c r="F11" s="170">
        <v>1927000</v>
      </c>
      <c r="G11" s="173">
        <v>498433.16910416831</v>
      </c>
      <c r="H11" s="170">
        <v>342287.39085906307</v>
      </c>
      <c r="I11" s="173">
        <v>411000</v>
      </c>
      <c r="J11" s="170">
        <v>2400</v>
      </c>
      <c r="K11" s="172">
        <v>0</v>
      </c>
      <c r="L11" s="172">
        <f t="shared" si="0"/>
        <v>3459655.5599632314</v>
      </c>
    </row>
    <row r="12" spans="1:12" x14ac:dyDescent="0.25">
      <c r="A12" s="240"/>
      <c r="B12" s="174" t="s">
        <v>167</v>
      </c>
      <c r="C12" s="173">
        <v>90000</v>
      </c>
      <c r="D12" s="170">
        <v>0</v>
      </c>
      <c r="E12" s="173">
        <v>210000</v>
      </c>
      <c r="F12" s="170">
        <v>0</v>
      </c>
      <c r="G12" s="173">
        <v>87864.385994217184</v>
      </c>
      <c r="H12" s="170">
        <v>52135.613909775879</v>
      </c>
      <c r="I12" s="173">
        <v>31200</v>
      </c>
      <c r="J12" s="170">
        <v>12000</v>
      </c>
      <c r="K12" s="172">
        <v>0</v>
      </c>
      <c r="L12" s="172">
        <f t="shared" si="0"/>
        <v>483199.99990399304</v>
      </c>
    </row>
    <row r="13" spans="1:12" x14ac:dyDescent="0.25">
      <c r="A13" s="241"/>
      <c r="B13" s="171" t="s">
        <v>166</v>
      </c>
      <c r="C13" s="169">
        <v>64530</v>
      </c>
      <c r="D13" s="170">
        <v>0</v>
      </c>
      <c r="E13" s="169">
        <v>671000</v>
      </c>
      <c r="F13" s="168">
        <v>0</v>
      </c>
      <c r="G13" s="169">
        <v>35000</v>
      </c>
      <c r="H13" s="168">
        <v>0</v>
      </c>
      <c r="I13" s="169">
        <v>183000</v>
      </c>
      <c r="J13" s="168">
        <v>70800</v>
      </c>
      <c r="K13" s="167">
        <v>19000</v>
      </c>
      <c r="L13" s="167">
        <f t="shared" si="0"/>
        <v>1043330</v>
      </c>
    </row>
    <row r="14" spans="1:12" ht="15.75" thickBot="1" x14ac:dyDescent="0.3">
      <c r="A14" s="166"/>
      <c r="B14" s="165"/>
      <c r="C14" s="164">
        <f t="shared" ref="C14:L14" si="1">SUM(C4:C13)</f>
        <v>21526890.539999999</v>
      </c>
      <c r="D14" s="163">
        <f t="shared" si="1"/>
        <v>1579200</v>
      </c>
      <c r="E14" s="164">
        <f t="shared" si="1"/>
        <v>12936005.92</v>
      </c>
      <c r="F14" s="163">
        <f t="shared" si="1"/>
        <v>7119871.3799999999</v>
      </c>
      <c r="G14" s="164">
        <f t="shared" si="1"/>
        <v>10386065.933267508</v>
      </c>
      <c r="H14" s="163">
        <f t="shared" si="1"/>
        <v>8549874.6659817975</v>
      </c>
      <c r="I14" s="164">
        <f t="shared" si="1"/>
        <v>13746599.25</v>
      </c>
      <c r="J14" s="163">
        <f t="shared" si="1"/>
        <v>3382103.1799999997</v>
      </c>
      <c r="K14" s="162">
        <f t="shared" si="1"/>
        <v>1739884.1300000001</v>
      </c>
      <c r="L14" s="162">
        <f t="shared" si="1"/>
        <v>80966494.999249309</v>
      </c>
    </row>
    <row r="15" spans="1:12" x14ac:dyDescent="0.25">
      <c r="A15" s="134" t="s">
        <v>165</v>
      </c>
      <c r="C15" s="138">
        <v>1468059.27</v>
      </c>
      <c r="D15" s="138">
        <v>37600</v>
      </c>
      <c r="E15" s="138">
        <v>304462</v>
      </c>
      <c r="F15" s="138">
        <v>191160</v>
      </c>
      <c r="G15" s="138">
        <v>236355</v>
      </c>
      <c r="H15" s="138">
        <v>294344</v>
      </c>
      <c r="I15" s="138">
        <v>256241.64</v>
      </c>
      <c r="J15" s="138">
        <v>92314</v>
      </c>
      <c r="K15" s="138">
        <v>42072</v>
      </c>
      <c r="L15" s="161">
        <f>C15</f>
        <v>1468059.27</v>
      </c>
    </row>
    <row r="16" spans="1:12" x14ac:dyDescent="0.25">
      <c r="A16" s="134" t="s">
        <v>164</v>
      </c>
      <c r="C16" s="160">
        <v>9530000</v>
      </c>
      <c r="D16" s="144">
        <v>0</v>
      </c>
      <c r="E16" s="160">
        <v>0</v>
      </c>
      <c r="F16" s="144">
        <v>2416000</v>
      </c>
      <c r="G16" s="160">
        <v>0</v>
      </c>
      <c r="H16" s="160">
        <v>0</v>
      </c>
      <c r="I16" s="160">
        <v>0</v>
      </c>
      <c r="J16" s="160">
        <v>0</v>
      </c>
      <c r="K16" s="160">
        <v>0</v>
      </c>
      <c r="L16" s="144">
        <f>SUM(C16:K16)</f>
        <v>11946000</v>
      </c>
    </row>
    <row r="17" spans="1:12" ht="15.75" thickBot="1" x14ac:dyDescent="0.3">
      <c r="A17" s="159" t="s">
        <v>163</v>
      </c>
      <c r="B17" s="159"/>
      <c r="C17" s="158">
        <f t="shared" ref="C17:L17" si="2">(C14-C16)/C15</f>
        <v>8.1719388209714445</v>
      </c>
      <c r="D17" s="157">
        <f t="shared" si="2"/>
        <v>42</v>
      </c>
      <c r="E17" s="157">
        <f t="shared" si="2"/>
        <v>42.488080351570964</v>
      </c>
      <c r="F17" s="157">
        <f t="shared" si="2"/>
        <v>24.606985666457419</v>
      </c>
      <c r="G17" s="158">
        <f t="shared" si="2"/>
        <v>43.942653776173586</v>
      </c>
      <c r="H17" s="158">
        <f t="shared" si="2"/>
        <v>29.047219124499897</v>
      </c>
      <c r="I17" s="158">
        <f t="shared" si="2"/>
        <v>53.647015567024937</v>
      </c>
      <c r="J17" s="158">
        <f t="shared" si="2"/>
        <v>36.636947591914549</v>
      </c>
      <c r="K17" s="157">
        <f t="shared" si="2"/>
        <v>41.354918473093747</v>
      </c>
      <c r="L17" s="157">
        <f t="shared" si="2"/>
        <v>47.014787760748455</v>
      </c>
    </row>
    <row r="20" spans="1:12" x14ac:dyDescent="0.25">
      <c r="A20" s="134" t="s">
        <v>162</v>
      </c>
    </row>
  </sheetData>
  <mergeCells count="6">
    <mergeCell ref="I2:J2"/>
    <mergeCell ref="A6:A13"/>
    <mergeCell ref="A4:A5"/>
    <mergeCell ref="C2:D2"/>
    <mergeCell ref="E2:F2"/>
    <mergeCell ref="G2:H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dimension ref="A1:K24"/>
  <sheetViews>
    <sheetView workbookViewId="0">
      <selection activeCell="C5" sqref="C5"/>
    </sheetView>
  </sheetViews>
  <sheetFormatPr defaultRowHeight="12.75" x14ac:dyDescent="0.2"/>
  <cols>
    <col min="4" max="4" width="13" customWidth="1"/>
    <col min="8" max="8" width="11.7109375" bestFit="1" customWidth="1"/>
    <col min="9" max="9" width="68.28515625" bestFit="1" customWidth="1"/>
    <col min="10" max="10" width="8.7109375" bestFit="1" customWidth="1"/>
    <col min="11" max="11" width="11.42578125" bestFit="1" customWidth="1"/>
  </cols>
  <sheetData>
    <row r="1" spans="1:11" ht="15" thickBot="1" x14ac:dyDescent="0.25">
      <c r="A1" s="20"/>
      <c r="B1" s="21" t="s">
        <v>7</v>
      </c>
      <c r="C1" s="21" t="s">
        <v>8</v>
      </c>
      <c r="D1" s="21" t="s">
        <v>9</v>
      </c>
      <c r="H1" t="s">
        <v>34</v>
      </c>
      <c r="I1" t="s">
        <v>26</v>
      </c>
      <c r="J1" t="s">
        <v>28</v>
      </c>
      <c r="K1" t="s">
        <v>35</v>
      </c>
    </row>
    <row r="2" spans="1:11" ht="15" thickBot="1" x14ac:dyDescent="0.25">
      <c r="A2" s="21">
        <v>1</v>
      </c>
      <c r="B2" s="22" t="s">
        <v>26</v>
      </c>
      <c r="C2" s="22" t="s">
        <v>27</v>
      </c>
      <c r="D2" s="22" t="s">
        <v>28</v>
      </c>
      <c r="H2">
        <v>1</v>
      </c>
      <c r="I2" t="s">
        <v>36</v>
      </c>
      <c r="J2" t="s">
        <v>37</v>
      </c>
    </row>
    <row r="3" spans="1:11" ht="15" thickBot="1" x14ac:dyDescent="0.25">
      <c r="A3" s="21">
        <v>2</v>
      </c>
      <c r="B3" s="20" t="s">
        <v>29</v>
      </c>
      <c r="C3" s="20">
        <v>0</v>
      </c>
      <c r="D3" s="20">
        <v>90</v>
      </c>
      <c r="H3">
        <v>2</v>
      </c>
      <c r="I3" t="s">
        <v>38</v>
      </c>
      <c r="J3" t="s">
        <v>39</v>
      </c>
      <c r="K3">
        <v>1</v>
      </c>
    </row>
    <row r="4" spans="1:11" ht="15" thickBot="1" x14ac:dyDescent="0.25">
      <c r="A4" s="21">
        <v>3</v>
      </c>
      <c r="B4" s="23" t="s">
        <v>30</v>
      </c>
      <c r="C4" s="23">
        <v>0</v>
      </c>
      <c r="D4" s="23">
        <v>6</v>
      </c>
      <c r="H4">
        <v>3</v>
      </c>
      <c r="I4" t="s">
        <v>40</v>
      </c>
      <c r="J4" t="s">
        <v>41</v>
      </c>
      <c r="K4">
        <v>2</v>
      </c>
    </row>
    <row r="5" spans="1:11" ht="15" thickBot="1" x14ac:dyDescent="0.25">
      <c r="A5" s="21">
        <v>4</v>
      </c>
      <c r="B5" s="20" t="s">
        <v>31</v>
      </c>
      <c r="C5" s="20">
        <v>8</v>
      </c>
      <c r="D5" s="20">
        <v>30</v>
      </c>
      <c r="H5">
        <v>4</v>
      </c>
      <c r="I5" t="s">
        <v>42</v>
      </c>
      <c r="J5" t="s">
        <v>43</v>
      </c>
    </row>
    <row r="6" spans="1:11" ht="15" thickBot="1" x14ac:dyDescent="0.25">
      <c r="A6" s="21">
        <v>5</v>
      </c>
      <c r="B6" s="23" t="s">
        <v>32</v>
      </c>
      <c r="C6" s="23">
        <v>17</v>
      </c>
      <c r="D6" s="23">
        <v>14</v>
      </c>
      <c r="H6">
        <v>5</v>
      </c>
      <c r="I6" t="s">
        <v>44</v>
      </c>
      <c r="J6" t="s">
        <v>43</v>
      </c>
    </row>
    <row r="7" spans="1:11" ht="15" thickBot="1" x14ac:dyDescent="0.25">
      <c r="A7" s="21">
        <v>6</v>
      </c>
      <c r="B7" s="20" t="s">
        <v>33</v>
      </c>
      <c r="C7" s="20">
        <v>20</v>
      </c>
      <c r="D7" s="20">
        <v>14</v>
      </c>
      <c r="H7">
        <v>6</v>
      </c>
      <c r="I7" t="s">
        <v>45</v>
      </c>
      <c r="J7" t="s">
        <v>41</v>
      </c>
      <c r="K7" t="s">
        <v>46</v>
      </c>
    </row>
    <row r="8" spans="1:11" x14ac:dyDescent="0.2">
      <c r="H8">
        <v>7</v>
      </c>
      <c r="I8" t="s">
        <v>47</v>
      </c>
      <c r="J8" t="s">
        <v>48</v>
      </c>
      <c r="K8">
        <v>6</v>
      </c>
    </row>
    <row r="9" spans="1:11" x14ac:dyDescent="0.2">
      <c r="H9">
        <v>8</v>
      </c>
      <c r="I9" t="s">
        <v>49</v>
      </c>
      <c r="J9" t="s">
        <v>48</v>
      </c>
      <c r="K9">
        <v>7</v>
      </c>
    </row>
    <row r="10" spans="1:11" x14ac:dyDescent="0.2">
      <c r="H10">
        <v>9</v>
      </c>
      <c r="I10" t="s">
        <v>50</v>
      </c>
      <c r="J10" t="s">
        <v>41</v>
      </c>
      <c r="K10">
        <v>8</v>
      </c>
    </row>
    <row r="11" spans="1:11" x14ac:dyDescent="0.2">
      <c r="H11">
        <v>10</v>
      </c>
      <c r="I11" t="s">
        <v>51</v>
      </c>
      <c r="J11" t="s">
        <v>48</v>
      </c>
    </row>
    <row r="12" spans="1:11" x14ac:dyDescent="0.2">
      <c r="H12">
        <v>11</v>
      </c>
      <c r="I12" t="s">
        <v>52</v>
      </c>
      <c r="J12" t="s">
        <v>41</v>
      </c>
    </row>
    <row r="13" spans="1:11" x14ac:dyDescent="0.2">
      <c r="H13">
        <v>12</v>
      </c>
      <c r="I13" t="s">
        <v>53</v>
      </c>
      <c r="J13" t="s">
        <v>43</v>
      </c>
    </row>
    <row r="14" spans="1:11" x14ac:dyDescent="0.2">
      <c r="H14">
        <v>13</v>
      </c>
      <c r="I14" t="s">
        <v>54</v>
      </c>
      <c r="J14" t="s">
        <v>43</v>
      </c>
    </row>
    <row r="15" spans="1:11" x14ac:dyDescent="0.2">
      <c r="H15">
        <v>14</v>
      </c>
      <c r="I15" t="s">
        <v>55</v>
      </c>
    </row>
    <row r="16" spans="1:11" x14ac:dyDescent="0.2">
      <c r="H16">
        <v>15</v>
      </c>
      <c r="I16" t="s">
        <v>56</v>
      </c>
      <c r="J16" t="s">
        <v>43</v>
      </c>
    </row>
    <row r="17" spans="8:10" x14ac:dyDescent="0.2">
      <c r="H17">
        <v>16</v>
      </c>
      <c r="I17" t="s">
        <v>57</v>
      </c>
    </row>
    <row r="18" spans="8:10" x14ac:dyDescent="0.2">
      <c r="H18">
        <v>17</v>
      </c>
      <c r="I18" t="s">
        <v>58</v>
      </c>
      <c r="J18" t="s">
        <v>48</v>
      </c>
    </row>
    <row r="19" spans="8:10" x14ac:dyDescent="0.2">
      <c r="H19">
        <v>18</v>
      </c>
      <c r="I19" t="s">
        <v>59</v>
      </c>
      <c r="J19" t="s">
        <v>48</v>
      </c>
    </row>
    <row r="20" spans="8:10" x14ac:dyDescent="0.2">
      <c r="H20">
        <v>19</v>
      </c>
      <c r="I20" t="s">
        <v>60</v>
      </c>
      <c r="J20" t="s">
        <v>48</v>
      </c>
    </row>
    <row r="21" spans="8:10" x14ac:dyDescent="0.2">
      <c r="H21">
        <v>20</v>
      </c>
      <c r="I21" t="s">
        <v>61</v>
      </c>
      <c r="J21" t="s">
        <v>48</v>
      </c>
    </row>
    <row r="22" spans="8:10" x14ac:dyDescent="0.2">
      <c r="H22">
        <v>21</v>
      </c>
      <c r="I22" t="s">
        <v>62</v>
      </c>
      <c r="J22" t="s">
        <v>63</v>
      </c>
    </row>
    <row r="23" spans="8:10" x14ac:dyDescent="0.2">
      <c r="H23">
        <v>22</v>
      </c>
      <c r="I23" t="s">
        <v>64</v>
      </c>
      <c r="J23" t="s">
        <v>41</v>
      </c>
    </row>
    <row r="24" spans="8:10" x14ac:dyDescent="0.2">
      <c r="H24">
        <v>23</v>
      </c>
      <c r="I24" t="s">
        <v>65</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ATEC OVERVIEW</vt:lpstr>
      <vt:lpstr>WSMR LBTS (non-MRTFB)</vt:lpstr>
      <vt:lpstr>C-IED Info</vt:lpstr>
      <vt:lpstr>RTC</vt:lpstr>
      <vt:lpstr>SVN_transistion</vt:lpstr>
      <vt:lpstr>'WSMR LBTS (non-MRTFB)'!Print_Area</vt:lpstr>
    </vt:vector>
  </TitlesOfParts>
  <Company>U.S. Army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james.billingsley</dc:creator>
  <cp:lastModifiedBy>AT&amp;T Government Solutions, Inc.</cp:lastModifiedBy>
  <cp:lastPrinted>2019-06-03T11:47:38Z</cp:lastPrinted>
  <dcterms:created xsi:type="dcterms:W3CDTF">2012-03-22T16:17:56Z</dcterms:created>
  <dcterms:modified xsi:type="dcterms:W3CDTF">2020-09-14T14:16:14Z</dcterms:modified>
</cp:coreProperties>
</file>