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a.delaney4.civ\Documents\Financial Operations Division\Rate Board\"/>
    </mc:Choice>
  </mc:AlternateContent>
  <xr:revisionPtr revIDLastSave="0" documentId="8_{512C4342-F0D6-4C13-8032-145AD67AFA53}" xr6:coauthVersionLast="47" xr6:coauthVersionMax="47" xr10:uidLastSave="{00000000-0000-0000-0000-000000000000}"/>
  <bookViews>
    <workbookView xWindow="-120" yWindow="120" windowWidth="29040" windowHeight="15600" xr2:uid="{04A4363F-F38C-4AF6-9392-47F098B00124}"/>
  </bookViews>
  <sheets>
    <sheet name="AMCOM Overview" sheetId="2" r:id="rId1"/>
    <sheet name="AMCOM HQDA Rate Board" sheetId="1" r:id="rId2"/>
  </sheets>
  <externalReferences>
    <externalReference r:id="rId3"/>
  </externalReferences>
  <definedNames>
    <definedName name="_xlnm._FilterDatabase" localSheetId="1" hidden="1">'AMCOM HQDA Rate Board'!$A$3:$I$28</definedName>
    <definedName name="_xlnm.Print_Area" localSheetId="1">'AMCOM HQDA Rate Board'!$A$2:$I$28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H27" i="1" l="1"/>
  <c r="I27" i="1" s="1"/>
  <c r="G27" i="1"/>
  <c r="F27" i="1"/>
  <c r="D27" i="1"/>
  <c r="H26" i="1"/>
  <c r="I26" i="1" s="1"/>
  <c r="G26" i="1"/>
  <c r="F26" i="1"/>
  <c r="D26" i="1"/>
  <c r="A26" i="1"/>
  <c r="H25" i="1"/>
  <c r="G25" i="1"/>
  <c r="B25" i="1"/>
  <c r="F25" i="1" s="1"/>
  <c r="A25" i="1"/>
  <c r="H24" i="1"/>
  <c r="I24" i="1" s="1"/>
  <c r="G24" i="1"/>
  <c r="F24" i="1"/>
  <c r="D24" i="1"/>
  <c r="H23" i="1"/>
  <c r="I23" i="1" s="1"/>
  <c r="G23" i="1"/>
  <c r="F23" i="1"/>
  <c r="D23" i="1"/>
  <c r="A23" i="1"/>
  <c r="H22" i="1"/>
  <c r="I22" i="1" s="1"/>
  <c r="G22" i="1"/>
  <c r="F22" i="1"/>
  <c r="D22" i="1"/>
  <c r="A22" i="1"/>
  <c r="H21" i="1"/>
  <c r="G21" i="1"/>
  <c r="F21" i="1"/>
  <c r="B21" i="1"/>
  <c r="D21" i="1" s="1"/>
  <c r="A21" i="1"/>
  <c r="H20" i="1"/>
  <c r="I20" i="1" s="1"/>
  <c r="G20" i="1"/>
  <c r="F20" i="1"/>
  <c r="D20" i="1"/>
  <c r="A20" i="1"/>
  <c r="H19" i="1"/>
  <c r="I19" i="1" s="1"/>
  <c r="G19" i="1"/>
  <c r="F19" i="1"/>
  <c r="D19" i="1"/>
  <c r="A19" i="1"/>
  <c r="H18" i="1"/>
  <c r="G18" i="1"/>
  <c r="F18" i="1"/>
  <c r="B18" i="1"/>
  <c r="D18" i="1" s="1"/>
  <c r="A18" i="1"/>
  <c r="I17" i="1"/>
  <c r="H17" i="1"/>
  <c r="G17" i="1"/>
  <c r="F17" i="1"/>
  <c r="D17" i="1"/>
  <c r="A17" i="1"/>
  <c r="H16" i="1"/>
  <c r="I16" i="1" s="1"/>
  <c r="G16" i="1"/>
  <c r="F16" i="1"/>
  <c r="D16" i="1"/>
  <c r="A16" i="1"/>
  <c r="H15" i="1"/>
  <c r="I15" i="1" s="1"/>
  <c r="G15" i="1"/>
  <c r="F15" i="1"/>
  <c r="D15" i="1"/>
  <c r="H14" i="1"/>
  <c r="I14" i="1" s="1"/>
  <c r="G14" i="1"/>
  <c r="F14" i="1"/>
  <c r="D14" i="1"/>
  <c r="A14" i="1"/>
  <c r="E12" i="1"/>
  <c r="E28" i="1" s="1"/>
  <c r="C12" i="1"/>
  <c r="B12" i="1"/>
  <c r="H11" i="1"/>
  <c r="I11" i="1" s="1"/>
  <c r="G11" i="1"/>
  <c r="F11" i="1"/>
  <c r="D11" i="1"/>
  <c r="A11" i="1"/>
  <c r="H10" i="1"/>
  <c r="I10" i="1" s="1"/>
  <c r="G10" i="1"/>
  <c r="F10" i="1"/>
  <c r="D10" i="1"/>
  <c r="A10" i="1"/>
  <c r="H9" i="1"/>
  <c r="I9" i="1" s="1"/>
  <c r="G9" i="1"/>
  <c r="F9" i="1"/>
  <c r="D9" i="1"/>
  <c r="A9" i="1"/>
  <c r="H8" i="1"/>
  <c r="I8" i="1" s="1"/>
  <c r="G8" i="1"/>
  <c r="F8" i="1"/>
  <c r="D8" i="1"/>
  <c r="A8" i="1"/>
  <c r="H7" i="1"/>
  <c r="I7" i="1" s="1"/>
  <c r="G7" i="1"/>
  <c r="F7" i="1"/>
  <c r="D7" i="1"/>
  <c r="H6" i="1"/>
  <c r="I6" i="1" s="1"/>
  <c r="G6" i="1"/>
  <c r="F6" i="1"/>
  <c r="D6" i="1"/>
  <c r="A6" i="1"/>
  <c r="H5" i="1"/>
  <c r="I5" i="1" s="1"/>
  <c r="G5" i="1"/>
  <c r="F5" i="1"/>
  <c r="D5" i="1"/>
  <c r="A5" i="1"/>
  <c r="H4" i="1"/>
  <c r="I4" i="1" s="1"/>
  <c r="G4" i="1"/>
  <c r="F4" i="1"/>
  <c r="D4" i="1"/>
  <c r="A4" i="1"/>
  <c r="H12" i="1" l="1"/>
  <c r="I25" i="1"/>
  <c r="I21" i="1"/>
  <c r="I18" i="1"/>
  <c r="B28" i="1"/>
  <c r="H28" i="1"/>
  <c r="I28" i="1" s="1"/>
  <c r="I12" i="1"/>
  <c r="F28" i="1"/>
  <c r="F12" i="1"/>
  <c r="D25" i="1"/>
  <c r="G12" i="1"/>
  <c r="C28" i="1"/>
  <c r="D28" i="1" l="1"/>
  <c r="G28" i="1"/>
</calcChain>
</file>

<file path=xl/sharedStrings.xml><?xml version="1.0" encoding="utf-8"?>
<sst xmlns="http://schemas.openxmlformats.org/spreadsheetml/2006/main" count="20" uniqueCount="19">
  <si>
    <t>Direct Labor</t>
  </si>
  <si>
    <t>Indirect Costs</t>
  </si>
  <si>
    <t>Total Cost</t>
  </si>
  <si>
    <t>Customer</t>
  </si>
  <si>
    <t>Forecasted Work Years</t>
  </si>
  <si>
    <t>Direct Labor Cost</t>
  </si>
  <si>
    <t>Direct Labor Cost / Work Year</t>
  </si>
  <si>
    <t>Total Indirect Costs</t>
  </si>
  <si>
    <t>Indirect Cost / Direct Work Year</t>
  </si>
  <si>
    <t>Total Rate / Work Year</t>
  </si>
  <si>
    <t>PEO GCS</t>
  </si>
  <si>
    <t xml:space="preserve">PEOs Total </t>
  </si>
  <si>
    <t>TACOM</t>
  </si>
  <si>
    <t>SPACE FORCE</t>
  </si>
  <si>
    <t>NATIONAL GUARD</t>
  </si>
  <si>
    <t>Total</t>
  </si>
  <si>
    <t>AMCOM FY 24 INDIRECT RATES</t>
  </si>
  <si>
    <t>Assessed  indirect cost of $19,614 for each direct touch time workyear based on a flat rate of $11.05 per hour. AMCOM full workyear is defined as 1775 hours.</t>
  </si>
  <si>
    <t>% Indirect of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</si>
</sst>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7" tint="-0.249977111117893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0" fillId="2" borderId="0" xfId="0" applyFill="1"/>
    <xf numFmtId="0" fontId="5" fillId="0" borderId="6" xfId="0" applyFont="1" applyBorder="1" applyAlignment="1">
      <alignment wrapText="1"/>
    </xf>
    <xf numFmtId="0" fontId="6" fillId="2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left"/>
    </xf>
    <xf numFmtId="164" fontId="0" fillId="2" borderId="9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8" xfId="0" applyFill="1" applyBorder="1" applyAlignment="1">
      <alignment horizontal="left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164" fontId="0" fillId="2" borderId="12" xfId="0" applyNumberForma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164" fontId="7" fillId="2" borderId="15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2" fontId="0" fillId="2" borderId="18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center"/>
    </xf>
    <xf numFmtId="44" fontId="0" fillId="0" borderId="0" xfId="0" applyNumberFormat="1"/>
    <xf numFmtId="165" fontId="0" fillId="0" borderId="0" xfId="0" applyNumberFormat="1"/>
    <xf numFmtId="0" fontId="8" fillId="0" borderId="0" xfId="3"/>
    <xf numFmtId="0" fontId="8" fillId="0" borderId="0" xfId="3" applyAlignment="1">
      <alignment vertical="top"/>
    </xf>
    <xf numFmtId="0" fontId="8" fillId="0" borderId="0" xfId="3" applyAlignment="1">
      <alignment horizontal="left" vertical="top"/>
    </xf>
    <xf numFmtId="4" fontId="8" fillId="0" borderId="0" xfId="3" applyNumberFormat="1" applyAlignment="1">
      <alignment vertical="top"/>
    </xf>
    <xf numFmtId="44" fontId="8" fillId="0" borderId="0" xfId="3" applyNumberFormat="1" applyAlignment="1">
      <alignment vertical="top"/>
    </xf>
    <xf numFmtId="0" fontId="2" fillId="8" borderId="8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wrapText="1"/>
    </xf>
    <xf numFmtId="0" fontId="2" fillId="9" borderId="9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165" fontId="0" fillId="10" borderId="8" xfId="1" applyNumberFormat="1" applyFont="1" applyFill="1" applyBorder="1"/>
    <xf numFmtId="44" fontId="0" fillId="10" borderId="9" xfId="0" applyNumberFormat="1" applyFill="1" applyBorder="1"/>
    <xf numFmtId="165" fontId="0" fillId="10" borderId="8" xfId="1" applyNumberFormat="1" applyFont="1" applyFill="1" applyBorder="1" applyAlignment="1">
      <alignment vertical="center"/>
    </xf>
    <xf numFmtId="44" fontId="0" fillId="10" borderId="9" xfId="1" applyFont="1" applyFill="1" applyBorder="1" applyAlignment="1">
      <alignment vertical="center"/>
    </xf>
    <xf numFmtId="165" fontId="0" fillId="10" borderId="11" xfId="1" applyNumberFormat="1" applyFont="1" applyFill="1" applyBorder="1"/>
    <xf numFmtId="44" fontId="0" fillId="10" borderId="12" xfId="0" applyNumberFormat="1" applyFill="1" applyBorder="1"/>
    <xf numFmtId="165" fontId="7" fillId="10" borderId="14" xfId="1" applyNumberFormat="1" applyFont="1" applyFill="1" applyBorder="1"/>
    <xf numFmtId="44" fontId="7" fillId="10" borderId="15" xfId="0" applyNumberFormat="1" applyFont="1" applyFill="1" applyBorder="1"/>
    <xf numFmtId="165" fontId="0" fillId="10" borderId="17" xfId="1" applyNumberFormat="1" applyFont="1" applyFill="1" applyBorder="1"/>
    <xf numFmtId="165" fontId="0" fillId="10" borderId="19" xfId="1" applyNumberFormat="1" applyFont="1" applyFill="1" applyBorder="1"/>
    <xf numFmtId="44" fontId="0" fillId="10" borderId="20" xfId="0" applyNumberFormat="1" applyFill="1" applyBorder="1"/>
    <xf numFmtId="165" fontId="0" fillId="11" borderId="8" xfId="1" applyNumberFormat="1" applyFont="1" applyFill="1" applyBorder="1"/>
    <xf numFmtId="165" fontId="0" fillId="11" borderId="10" xfId="0" applyNumberFormat="1" applyFill="1" applyBorder="1"/>
    <xf numFmtId="166" fontId="0" fillId="11" borderId="9" xfId="2" applyNumberFormat="1" applyFont="1" applyFill="1" applyBorder="1"/>
    <xf numFmtId="165" fontId="0" fillId="11" borderId="8" xfId="1" applyNumberFormat="1" applyFont="1" applyFill="1" applyBorder="1" applyAlignment="1">
      <alignment vertical="center"/>
    </xf>
    <xf numFmtId="165" fontId="0" fillId="11" borderId="10" xfId="1" applyNumberFormat="1" applyFont="1" applyFill="1" applyBorder="1" applyAlignment="1">
      <alignment vertical="center"/>
    </xf>
    <xf numFmtId="166" fontId="0" fillId="11" borderId="9" xfId="2" applyNumberFormat="1" applyFont="1" applyFill="1" applyBorder="1" applyAlignment="1">
      <alignment vertical="center"/>
    </xf>
    <xf numFmtId="165" fontId="0" fillId="11" borderId="11" xfId="1" applyNumberFormat="1" applyFont="1" applyFill="1" applyBorder="1"/>
    <xf numFmtId="165" fontId="0" fillId="11" borderId="13" xfId="0" applyNumberFormat="1" applyFill="1" applyBorder="1"/>
    <xf numFmtId="166" fontId="0" fillId="11" borderId="12" xfId="2" applyNumberFormat="1" applyFont="1" applyFill="1" applyBorder="1"/>
    <xf numFmtId="165" fontId="7" fillId="11" borderId="14" xfId="1" applyNumberFormat="1" applyFont="1" applyFill="1" applyBorder="1"/>
    <xf numFmtId="165" fontId="7" fillId="11" borderId="16" xfId="0" applyNumberFormat="1" applyFont="1" applyFill="1" applyBorder="1"/>
    <xf numFmtId="166" fontId="7" fillId="11" borderId="15" xfId="2" applyNumberFormat="1" applyFont="1" applyFill="1" applyBorder="1"/>
    <xf numFmtId="165" fontId="0" fillId="11" borderId="19" xfId="1" applyNumberFormat="1" applyFont="1" applyFill="1" applyBorder="1"/>
    <xf numFmtId="165" fontId="0" fillId="11" borderId="21" xfId="0" applyNumberFormat="1" applyFill="1" applyBorder="1"/>
    <xf numFmtId="166" fontId="0" fillId="11" borderId="20" xfId="2" applyNumberFormat="1" applyFont="1" applyFill="1" applyBorder="1"/>
    <xf numFmtId="165" fontId="0" fillId="12" borderId="8" xfId="0" applyNumberFormat="1" applyFill="1" applyBorder="1"/>
    <xf numFmtId="165" fontId="0" fillId="12" borderId="9" xfId="0" applyNumberFormat="1" applyFill="1" applyBorder="1"/>
    <xf numFmtId="165" fontId="0" fillId="12" borderId="8" xfId="0" applyNumberFormat="1" applyFill="1" applyBorder="1" applyAlignment="1">
      <alignment vertical="center"/>
    </xf>
    <xf numFmtId="165" fontId="0" fillId="12" borderId="9" xfId="0" applyNumberFormat="1" applyFill="1" applyBorder="1" applyAlignment="1">
      <alignment vertical="center"/>
    </xf>
    <xf numFmtId="165" fontId="0" fillId="12" borderId="11" xfId="0" applyNumberFormat="1" applyFill="1" applyBorder="1"/>
    <xf numFmtId="165" fontId="0" fillId="12" borderId="12" xfId="0" applyNumberFormat="1" applyFill="1" applyBorder="1"/>
    <xf numFmtId="165" fontId="7" fillId="12" borderId="14" xfId="0" applyNumberFormat="1" applyFont="1" applyFill="1" applyBorder="1"/>
    <xf numFmtId="165" fontId="7" fillId="12" borderId="15" xfId="0" applyNumberFormat="1" applyFont="1" applyFill="1" applyBorder="1"/>
    <xf numFmtId="165" fontId="0" fillId="12" borderId="19" xfId="0" applyNumberFormat="1" applyFill="1" applyBorder="1"/>
    <xf numFmtId="165" fontId="0" fillId="12" borderId="20" xfId="0" applyNumberFormat="1" applyFill="1" applyBorder="1"/>
    <xf numFmtId="0" fontId="9" fillId="0" borderId="0" xfId="3" applyFont="1" applyAlignment="1">
      <alignment horizontal="center" vertical="top"/>
    </xf>
    <xf numFmtId="0" fontId="8" fillId="0" borderId="0" xfId="3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3" xr:uid="{C3F7B265-C5DC-430C-A8DF-E47E182C1F6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yne.bruno\Documents\FY24%20Reimbursbale%20Rates%20Build%20Up\Copy%20of%20Draft%20FY24%20ODC%20Rate%20Build%20With%2080%20Percent%20Adjustment123456.xlsx" TargetMode="External"/><Relationship Id="rId1" Type="http://schemas.openxmlformats.org/officeDocument/2006/relationships/externalLinkPath" Target="/Users/wayne.bruno/Documents/FY24%20Reimbursbale%20Rates%20Build%20Up/Copy%20of%20Draft%20FY24%20ODC%20Rate%20Build%20With%2080%20Percent%20Adjustment1234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COM HQDA Rate Board at 80%"/>
      <sheetName val="AMCOM HQDA Rate Control FY23"/>
      <sheetName val="Indirect Charging (ODC) FY23"/>
      <sheetName val="ODC Factors FY23"/>
      <sheetName val="AMCOM HQDA Rate Control FY22 Es"/>
      <sheetName val="Customer Base Pivot"/>
      <sheetName val="Estimated Cust Bus Base for ODC"/>
      <sheetName val="ODC 29 Jan 2021 Snapshot"/>
      <sheetName val="PIVOT F2S"/>
      <sheetName val="Civ Activity Type and Rate Calc"/>
      <sheetName val="ODC WY Pivot"/>
      <sheetName val="AMCOM HQDA Rate Control FY21"/>
      <sheetName val="Direct Labor Rates Forcast FY21"/>
    </sheetNames>
    <sheetDataSet>
      <sheetData sheetId="0"/>
      <sheetData sheetId="1">
        <row r="4">
          <cell r="A4" t="str">
            <v>PEO AMMO</v>
          </cell>
        </row>
        <row r="5">
          <cell r="A5" t="str">
            <v>PEO AVN</v>
          </cell>
        </row>
        <row r="6">
          <cell r="A6" t="str">
            <v>PEO CS&amp;CSS</v>
          </cell>
        </row>
        <row r="7">
          <cell r="A7" t="str">
            <v>PEO IEWS</v>
          </cell>
        </row>
        <row r="8">
          <cell r="A8" t="str">
            <v>PEO MSL</v>
          </cell>
        </row>
        <row r="9">
          <cell r="A9" t="str">
            <v>PEO SOLDIER</v>
          </cell>
        </row>
        <row r="10">
          <cell r="A10" t="str">
            <v>PEO STRI</v>
          </cell>
        </row>
        <row r="13">
          <cell r="A13" t="str">
            <v>AFLCMC</v>
          </cell>
        </row>
        <row r="15">
          <cell r="A15" t="str">
            <v>ATEC</v>
          </cell>
        </row>
        <row r="16">
          <cell r="A16" t="str">
            <v>CCDC</v>
          </cell>
        </row>
        <row r="17">
          <cell r="A17" t="str">
            <v>DOJ</v>
          </cell>
          <cell r="B17">
            <v>0.32</v>
          </cell>
        </row>
        <row r="18">
          <cell r="A18" t="str">
            <v>FUTURES COMMAND</v>
          </cell>
        </row>
        <row r="19">
          <cell r="A19" t="str">
            <v>MDA</v>
          </cell>
        </row>
        <row r="20">
          <cell r="A20" t="str">
            <v>NASA</v>
          </cell>
          <cell r="B20">
            <v>0.02</v>
          </cell>
        </row>
        <row r="21">
          <cell r="A21" t="str">
            <v>RCCTO</v>
          </cell>
        </row>
        <row r="23">
          <cell r="A23" t="str">
            <v>SAMD (FMS)</v>
          </cell>
        </row>
        <row r="25">
          <cell r="A25" t="str">
            <v>TRADOC</v>
          </cell>
          <cell r="B25">
            <v>10</v>
          </cell>
        </row>
        <row r="26">
          <cell r="A26" t="str">
            <v>USACE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F19C-2BAC-497F-A4FA-46283AAFE691}">
  <dimension ref="B3:G21"/>
  <sheetViews>
    <sheetView showGridLines="0" tabSelected="1" workbookViewId="0">
      <selection activeCell="E13" sqref="E13"/>
    </sheetView>
  </sheetViews>
  <sheetFormatPr defaultRowHeight="12.75" x14ac:dyDescent="0.2"/>
  <cols>
    <col min="1" max="2" width="9.140625" style="22"/>
    <col min="3" max="3" width="12.7109375" style="22" bestFit="1" customWidth="1"/>
    <col min="4" max="16384" width="9.140625" style="22"/>
  </cols>
  <sheetData>
    <row r="3" spans="2:7" x14ac:dyDescent="0.2">
      <c r="B3" s="70" t="s">
        <v>16</v>
      </c>
      <c r="C3" s="70"/>
      <c r="D3" s="70"/>
      <c r="E3" s="70"/>
      <c r="F3" s="70"/>
      <c r="G3" s="70"/>
    </row>
    <row r="4" spans="2:7" ht="12.75" customHeight="1" x14ac:dyDescent="0.2">
      <c r="B4" s="71" t="s">
        <v>17</v>
      </c>
      <c r="C4" s="71"/>
      <c r="D4" s="71"/>
      <c r="E4" s="71"/>
      <c r="F4" s="71"/>
      <c r="G4" s="71"/>
    </row>
    <row r="5" spans="2:7" x14ac:dyDescent="0.2">
      <c r="B5" s="71"/>
      <c r="C5" s="71"/>
      <c r="D5" s="71"/>
      <c r="E5" s="71"/>
      <c r="F5" s="71"/>
      <c r="G5" s="71"/>
    </row>
    <row r="6" spans="2:7" x14ac:dyDescent="0.2">
      <c r="B6" s="71"/>
      <c r="C6" s="71"/>
      <c r="D6" s="71"/>
      <c r="E6" s="71"/>
      <c r="F6" s="71"/>
      <c r="G6" s="71"/>
    </row>
    <row r="7" spans="2:7" x14ac:dyDescent="0.2">
      <c r="B7" s="71"/>
      <c r="C7" s="71"/>
      <c r="D7" s="71"/>
      <c r="E7" s="71"/>
      <c r="F7" s="71"/>
      <c r="G7" s="71"/>
    </row>
    <row r="8" spans="2:7" x14ac:dyDescent="0.2">
      <c r="B8" s="71"/>
      <c r="C8" s="71"/>
      <c r="D8" s="71"/>
      <c r="E8" s="71"/>
      <c r="F8" s="71"/>
      <c r="G8" s="71"/>
    </row>
    <row r="9" spans="2:7" x14ac:dyDescent="0.2">
      <c r="B9" s="71"/>
      <c r="C9" s="71"/>
      <c r="D9" s="71"/>
      <c r="E9" s="71"/>
      <c r="F9" s="71"/>
      <c r="G9" s="71"/>
    </row>
    <row r="10" spans="2:7" x14ac:dyDescent="0.2">
      <c r="B10" s="71"/>
      <c r="C10" s="71"/>
      <c r="D10" s="71"/>
      <c r="E10" s="71"/>
      <c r="F10" s="71"/>
      <c r="G10" s="71"/>
    </row>
    <row r="11" spans="2:7" x14ac:dyDescent="0.2">
      <c r="B11" s="23"/>
      <c r="C11" s="23"/>
      <c r="D11" s="23"/>
      <c r="E11" s="23"/>
      <c r="F11" s="23"/>
      <c r="G11" s="23"/>
    </row>
    <row r="12" spans="2:7" x14ac:dyDescent="0.2">
      <c r="C12" s="24"/>
      <c r="D12" s="25"/>
      <c r="E12" s="23"/>
      <c r="F12" s="23"/>
      <c r="G12" s="23"/>
    </row>
    <row r="13" spans="2:7" x14ac:dyDescent="0.2">
      <c r="C13" s="24"/>
      <c r="D13" s="26"/>
      <c r="E13" s="23"/>
      <c r="F13" s="23"/>
      <c r="G13" s="23"/>
    </row>
    <row r="14" spans="2:7" x14ac:dyDescent="0.2">
      <c r="C14" s="24"/>
      <c r="D14" s="23"/>
      <c r="E14" s="23"/>
      <c r="F14" s="23"/>
      <c r="G14" s="23"/>
    </row>
    <row r="15" spans="2:7" x14ac:dyDescent="0.2">
      <c r="B15" s="23"/>
      <c r="C15" s="23"/>
      <c r="D15" s="23"/>
      <c r="E15" s="23"/>
      <c r="F15" s="23"/>
      <c r="G15" s="23"/>
    </row>
    <row r="16" spans="2:7" x14ac:dyDescent="0.2">
      <c r="B16" s="23"/>
      <c r="C16" s="23"/>
      <c r="D16" s="23"/>
      <c r="E16" s="23"/>
      <c r="F16" s="23"/>
      <c r="G16" s="23"/>
    </row>
    <row r="17" spans="2:7" x14ac:dyDescent="0.2">
      <c r="B17" s="23"/>
      <c r="C17" s="23"/>
      <c r="D17" s="23"/>
      <c r="E17" s="23"/>
      <c r="F17" s="23"/>
      <c r="G17" s="23"/>
    </row>
    <row r="18" spans="2:7" x14ac:dyDescent="0.2">
      <c r="B18" s="23"/>
      <c r="C18" s="23"/>
      <c r="D18" s="23"/>
      <c r="E18" s="23"/>
      <c r="F18" s="23"/>
      <c r="G18" s="23"/>
    </row>
    <row r="19" spans="2:7" x14ac:dyDescent="0.2">
      <c r="B19" s="23"/>
      <c r="C19" s="23"/>
      <c r="D19" s="23"/>
      <c r="E19" s="23"/>
      <c r="F19" s="23"/>
      <c r="G19" s="23"/>
    </row>
    <row r="20" spans="2:7" x14ac:dyDescent="0.2">
      <c r="B20" s="23"/>
      <c r="C20" s="23"/>
      <c r="D20" s="23"/>
      <c r="E20" s="23"/>
      <c r="F20" s="23"/>
      <c r="G20" s="23"/>
    </row>
    <row r="21" spans="2:7" x14ac:dyDescent="0.2">
      <c r="B21" s="23"/>
      <c r="C21" s="23"/>
      <c r="D21" s="23"/>
      <c r="E21" s="23"/>
      <c r="F21" s="23"/>
      <c r="G21" s="23"/>
    </row>
  </sheetData>
  <mergeCells count="2">
    <mergeCell ref="B3:G3"/>
    <mergeCell ref="B4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37EA-58F9-4A52-AF9C-2A2441276580}">
  <sheetPr>
    <pageSetUpPr fitToPage="1"/>
  </sheetPr>
  <dimension ref="A1:I31"/>
  <sheetViews>
    <sheetView zoomScale="130" zoomScaleNormal="130" workbookViewId="0"/>
  </sheetViews>
  <sheetFormatPr defaultRowHeight="15" x14ac:dyDescent="0.25"/>
  <cols>
    <col min="1" max="1" width="25" customWidth="1"/>
    <col min="2" max="2" width="14.5703125" customWidth="1"/>
    <col min="3" max="3" width="15.42578125" customWidth="1"/>
    <col min="4" max="4" width="15" customWidth="1"/>
    <col min="5" max="5" width="14.28515625" customWidth="1"/>
    <col min="6" max="6" width="14.140625" customWidth="1"/>
    <col min="7" max="7" width="10.42578125" customWidth="1"/>
    <col min="8" max="8" width="16.28515625" customWidth="1"/>
    <col min="9" max="9" width="15.140625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9.5" thickBot="1" x14ac:dyDescent="0.35">
      <c r="A2" s="1"/>
      <c r="B2" s="1"/>
      <c r="C2" s="72" t="s">
        <v>0</v>
      </c>
      <c r="D2" s="73"/>
      <c r="E2" s="74" t="s">
        <v>1</v>
      </c>
      <c r="F2" s="75"/>
      <c r="G2" s="76"/>
      <c r="H2" s="77" t="s">
        <v>2</v>
      </c>
      <c r="I2" s="78"/>
    </row>
    <row r="3" spans="1:9" ht="50.25" customHeight="1" x14ac:dyDescent="0.35">
      <c r="A3" s="2" t="s">
        <v>3</v>
      </c>
      <c r="B3" s="3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31" t="s">
        <v>18</v>
      </c>
      <c r="H3" s="32" t="s">
        <v>2</v>
      </c>
      <c r="I3" s="33" t="s">
        <v>9</v>
      </c>
    </row>
    <row r="4" spans="1:9" ht="14.25" customHeight="1" x14ac:dyDescent="0.25">
      <c r="A4" s="4" t="str">
        <f>'[1]AMCOM HQDA Rate Control FY23'!A4</f>
        <v>PEO AMMO</v>
      </c>
      <c r="B4" s="5">
        <v>8</v>
      </c>
      <c r="C4" s="34">
        <v>1291950.57</v>
      </c>
      <c r="D4" s="35">
        <f>C4/B4</f>
        <v>161493.82125000001</v>
      </c>
      <c r="E4" s="45">
        <v>156910</v>
      </c>
      <c r="F4" s="46">
        <f>E4/B4</f>
        <v>19613.75</v>
      </c>
      <c r="G4" s="47">
        <f>E4/C4</f>
        <v>0.12145201499466035</v>
      </c>
      <c r="H4" s="60">
        <f>C4+E4</f>
        <v>1448860.57</v>
      </c>
      <c r="I4" s="61">
        <f>H4/B4</f>
        <v>181107.57125000001</v>
      </c>
    </row>
    <row r="5" spans="1:9" ht="14.25" customHeight="1" x14ac:dyDescent="0.25">
      <c r="A5" s="4" t="str">
        <f>'[1]AMCOM HQDA Rate Control FY23'!A5</f>
        <v>PEO AVN</v>
      </c>
      <c r="B5" s="6">
        <v>254.416</v>
      </c>
      <c r="C5" s="34">
        <v>36149793.960000001</v>
      </c>
      <c r="D5" s="35">
        <f>C5/B5</f>
        <v>142089.31026350544</v>
      </c>
      <c r="E5" s="45">
        <v>4990115.42</v>
      </c>
      <c r="F5" s="46">
        <f>E5/B5</f>
        <v>19613.999984277718</v>
      </c>
      <c r="G5" s="47">
        <f t="shared" ref="G5:G11" si="0">E5/C5</f>
        <v>0.13803994085060617</v>
      </c>
      <c r="H5" s="60">
        <f t="shared" ref="H5:H11" si="1">C5+E5</f>
        <v>41139909.380000003</v>
      </c>
      <c r="I5" s="61">
        <f t="shared" ref="I5:I11" si="2">H5/B5</f>
        <v>161703.31024778317</v>
      </c>
    </row>
    <row r="6" spans="1:9" ht="14.25" customHeight="1" x14ac:dyDescent="0.25">
      <c r="A6" s="4" t="str">
        <f>'[1]AMCOM HQDA Rate Control FY23'!A6</f>
        <v>PEO CS&amp;CSS</v>
      </c>
      <c r="B6" s="7">
        <v>10.1</v>
      </c>
      <c r="C6" s="34">
        <v>1395969.83</v>
      </c>
      <c r="D6" s="35">
        <f>C6/B6</f>
        <v>138214.83465346537</v>
      </c>
      <c r="E6" s="45">
        <v>198098.88</v>
      </c>
      <c r="F6" s="46">
        <f t="shared" ref="F6:F11" si="3">E6/B6</f>
        <v>19613.750495049506</v>
      </c>
      <c r="G6" s="47">
        <f t="shared" si="0"/>
        <v>0.14190770870742958</v>
      </c>
      <c r="H6" s="60">
        <f t="shared" si="1"/>
        <v>1594068.71</v>
      </c>
      <c r="I6" s="61">
        <f t="shared" si="2"/>
        <v>157828.58514851486</v>
      </c>
    </row>
    <row r="7" spans="1:9" ht="14.25" customHeight="1" x14ac:dyDescent="0.25">
      <c r="A7" s="4" t="s">
        <v>10</v>
      </c>
      <c r="B7" s="7">
        <v>3.2</v>
      </c>
      <c r="C7" s="34">
        <v>553384.9</v>
      </c>
      <c r="D7" s="35">
        <f>C7/B7</f>
        <v>172932.78125</v>
      </c>
      <c r="E7" s="45">
        <v>62764</v>
      </c>
      <c r="F7" s="46">
        <f t="shared" si="3"/>
        <v>19613.75</v>
      </c>
      <c r="G7" s="47">
        <f t="shared" si="0"/>
        <v>0.11341834589270505</v>
      </c>
      <c r="H7" s="60">
        <f t="shared" si="1"/>
        <v>616148.9</v>
      </c>
      <c r="I7" s="61">
        <f t="shared" si="2"/>
        <v>192546.53125</v>
      </c>
    </row>
    <row r="8" spans="1:9" ht="14.25" customHeight="1" x14ac:dyDescent="0.25">
      <c r="A8" s="4" t="str">
        <f>'[1]AMCOM HQDA Rate Control FY23'!A7</f>
        <v>PEO IEWS</v>
      </c>
      <c r="B8" s="5">
        <v>21</v>
      </c>
      <c r="C8" s="34">
        <v>3195993.37</v>
      </c>
      <c r="D8" s="35">
        <f t="shared" ref="D8:D11" si="4">C8/B8</f>
        <v>152190.16047619047</v>
      </c>
      <c r="E8" s="45">
        <v>411888.75</v>
      </c>
      <c r="F8" s="46">
        <f t="shared" si="3"/>
        <v>19613.75</v>
      </c>
      <c r="G8" s="47">
        <f t="shared" si="0"/>
        <v>0.12887659713762173</v>
      </c>
      <c r="H8" s="60">
        <f t="shared" si="1"/>
        <v>3607882.12</v>
      </c>
      <c r="I8" s="61">
        <f t="shared" si="2"/>
        <v>171803.91047619047</v>
      </c>
    </row>
    <row r="9" spans="1:9" ht="14.25" customHeight="1" x14ac:dyDescent="0.25">
      <c r="A9" s="8" t="str">
        <f>'[1]AMCOM HQDA Rate Control FY23'!A8</f>
        <v>PEO MSL</v>
      </c>
      <c r="B9" s="9">
        <v>306.39999999999998</v>
      </c>
      <c r="C9" s="36">
        <v>45900931.100000001</v>
      </c>
      <c r="D9" s="37">
        <f>C9/B9</f>
        <v>149807.21638381202</v>
      </c>
      <c r="E9" s="48">
        <v>6009653</v>
      </c>
      <c r="F9" s="49">
        <f>E9/B9</f>
        <v>19613.75</v>
      </c>
      <c r="G9" s="50">
        <f t="shared" si="0"/>
        <v>0.13092660336034012</v>
      </c>
      <c r="H9" s="62">
        <f t="shared" si="1"/>
        <v>51910584.100000001</v>
      </c>
      <c r="I9" s="63">
        <f t="shared" si="2"/>
        <v>169420.96638381202</v>
      </c>
    </row>
    <row r="10" spans="1:9" ht="14.25" customHeight="1" x14ac:dyDescent="0.25">
      <c r="A10" s="4" t="str">
        <f>'[1]AMCOM HQDA Rate Control FY23'!A9</f>
        <v>PEO SOLDIER</v>
      </c>
      <c r="B10" s="7">
        <v>5.5</v>
      </c>
      <c r="C10" s="34">
        <v>739641.35</v>
      </c>
      <c r="D10" s="35">
        <f t="shared" si="4"/>
        <v>134480.24545454545</v>
      </c>
      <c r="E10" s="45">
        <v>107875.63</v>
      </c>
      <c r="F10" s="46">
        <f t="shared" si="3"/>
        <v>19613.750909090912</v>
      </c>
      <c r="G10" s="47">
        <f t="shared" si="0"/>
        <v>0.1458485656595592</v>
      </c>
      <c r="H10" s="60">
        <f t="shared" si="1"/>
        <v>847516.98</v>
      </c>
      <c r="I10" s="61">
        <f t="shared" si="2"/>
        <v>154093.99636363637</v>
      </c>
    </row>
    <row r="11" spans="1:9" ht="14.25" customHeight="1" thickBot="1" x14ac:dyDescent="0.3">
      <c r="A11" s="10" t="str">
        <f>'[1]AMCOM HQDA Rate Control FY23'!A10</f>
        <v>PEO STRI</v>
      </c>
      <c r="B11" s="11">
        <v>6</v>
      </c>
      <c r="C11" s="38">
        <v>930108.79</v>
      </c>
      <c r="D11" s="39">
        <f t="shared" si="4"/>
        <v>155018.13166666668</v>
      </c>
      <c r="E11" s="51">
        <v>117682.5</v>
      </c>
      <c r="F11" s="52">
        <f t="shared" si="3"/>
        <v>19613.75</v>
      </c>
      <c r="G11" s="53">
        <f t="shared" si="0"/>
        <v>0.1265255218155717</v>
      </c>
      <c r="H11" s="64">
        <f t="shared" si="1"/>
        <v>1047791.29</v>
      </c>
      <c r="I11" s="65">
        <f t="shared" si="2"/>
        <v>174631.88166666668</v>
      </c>
    </row>
    <row r="12" spans="1:9" ht="14.25" customHeight="1" thickTop="1" x14ac:dyDescent="0.25">
      <c r="A12" s="12" t="s">
        <v>11</v>
      </c>
      <c r="B12" s="13">
        <f>SUM(B4:B11)</f>
        <v>614.61599999999999</v>
      </c>
      <c r="C12" s="40">
        <f>SUM(C4:C11)</f>
        <v>90157773.86999999</v>
      </c>
      <c r="D12" s="41">
        <f>C12/B12</f>
        <v>146689.59784646021</v>
      </c>
      <c r="E12" s="54">
        <f>SUM(E4:E11)</f>
        <v>12054988.180000002</v>
      </c>
      <c r="F12" s="55">
        <f>E12/B12</f>
        <v>19613.853495515901</v>
      </c>
      <c r="G12" s="56">
        <f>E12/C12</f>
        <v>0.13370991388254874</v>
      </c>
      <c r="H12" s="66">
        <f>C12+E12</f>
        <v>102212762.05</v>
      </c>
      <c r="I12" s="67">
        <f>H12/B12</f>
        <v>166303.45134197612</v>
      </c>
    </row>
    <row r="13" spans="1:9" ht="8.25" customHeight="1" x14ac:dyDescent="0.25">
      <c r="A13" s="14"/>
      <c r="B13" s="5"/>
      <c r="C13" s="34"/>
      <c r="D13" s="35"/>
      <c r="E13" s="45"/>
      <c r="F13" s="46"/>
      <c r="G13" s="47"/>
      <c r="H13" s="60"/>
      <c r="I13" s="61"/>
    </row>
    <row r="14" spans="1:9" ht="14.25" customHeight="1" x14ac:dyDescent="0.25">
      <c r="A14" s="4" t="str">
        <f>'[1]AMCOM HQDA Rate Control FY23'!A13</f>
        <v>AFLCMC</v>
      </c>
      <c r="B14" s="5">
        <v>1</v>
      </c>
      <c r="C14" s="34">
        <v>165070.76999999999</v>
      </c>
      <c r="D14" s="35">
        <f>C14/B14</f>
        <v>165070.76999999999</v>
      </c>
      <c r="E14" s="45">
        <v>19613.75</v>
      </c>
      <c r="F14" s="46">
        <f t="shared" ref="F14:F27" si="5">E14/B14</f>
        <v>19613.75</v>
      </c>
      <c r="G14" s="47">
        <f t="shared" ref="G14:G28" si="6">E14/C14</f>
        <v>0.11882024903621641</v>
      </c>
      <c r="H14" s="60">
        <f t="shared" ref="H14:H27" si="7">C14+E14</f>
        <v>184684.52</v>
      </c>
      <c r="I14" s="61">
        <f t="shared" ref="I14:I28" si="8">H14/B14</f>
        <v>184684.52</v>
      </c>
    </row>
    <row r="15" spans="1:9" ht="14.25" customHeight="1" x14ac:dyDescent="0.25">
      <c r="A15" s="4" t="s">
        <v>12</v>
      </c>
      <c r="B15" s="7">
        <v>0.3</v>
      </c>
      <c r="C15" s="34">
        <v>51233.59</v>
      </c>
      <c r="D15" s="35">
        <f t="shared" ref="D15:D28" si="9">C15/B15</f>
        <v>170778.63333333333</v>
      </c>
      <c r="E15" s="45">
        <v>5884.13</v>
      </c>
      <c r="F15" s="46">
        <f t="shared" si="5"/>
        <v>19613.766666666666</v>
      </c>
      <c r="G15" s="47">
        <f t="shared" si="6"/>
        <v>0.11484906679387488</v>
      </c>
      <c r="H15" s="60">
        <f t="shared" si="7"/>
        <v>57117.719999999994</v>
      </c>
      <c r="I15" s="61">
        <f t="shared" si="8"/>
        <v>190392.4</v>
      </c>
    </row>
    <row r="16" spans="1:9" ht="14.25" customHeight="1" x14ac:dyDescent="0.25">
      <c r="A16" s="4" t="str">
        <f>'[1]AMCOM HQDA Rate Control FY23'!A15</f>
        <v>ATEC</v>
      </c>
      <c r="B16" s="7">
        <v>0.39</v>
      </c>
      <c r="C16" s="34">
        <v>54565.07</v>
      </c>
      <c r="D16" s="35">
        <f>C16/B16</f>
        <v>139910.43589743591</v>
      </c>
      <c r="E16" s="45">
        <v>7649.36</v>
      </c>
      <c r="F16" s="46">
        <f t="shared" si="5"/>
        <v>19613.74358974359</v>
      </c>
      <c r="G16" s="47">
        <f t="shared" si="6"/>
        <v>0.14018785277834336</v>
      </c>
      <c r="H16" s="60">
        <f t="shared" si="7"/>
        <v>62214.43</v>
      </c>
      <c r="I16" s="61">
        <f t="shared" si="8"/>
        <v>159524.17948717947</v>
      </c>
    </row>
    <row r="17" spans="1:9" ht="14.25" customHeight="1" x14ac:dyDescent="0.25">
      <c r="A17" s="4" t="str">
        <f>'[1]AMCOM HQDA Rate Control FY23'!A16</f>
        <v>CCDC</v>
      </c>
      <c r="B17" s="5">
        <v>8.24</v>
      </c>
      <c r="C17" s="34">
        <v>1452361.65</v>
      </c>
      <c r="D17" s="35">
        <f>C17/B17</f>
        <v>176257.48179611648</v>
      </c>
      <c r="E17" s="45">
        <v>161617.29999999999</v>
      </c>
      <c r="F17" s="46">
        <f>E17/B17</f>
        <v>19613.749999999996</v>
      </c>
      <c r="G17" s="47">
        <f t="shared" si="6"/>
        <v>0.1112789641615778</v>
      </c>
      <c r="H17" s="60">
        <f t="shared" si="7"/>
        <v>1613978.95</v>
      </c>
      <c r="I17" s="61">
        <f t="shared" si="8"/>
        <v>195871.23179611648</v>
      </c>
    </row>
    <row r="18" spans="1:9" ht="14.25" customHeight="1" x14ac:dyDescent="0.25">
      <c r="A18" s="4" t="str">
        <f>'[1]AMCOM HQDA Rate Control FY23'!A17</f>
        <v>DOJ</v>
      </c>
      <c r="B18" s="7">
        <f>'[1]AMCOM HQDA Rate Control FY23'!B17*0.8</f>
        <v>0.25600000000000001</v>
      </c>
      <c r="C18" s="34">
        <v>36376.71</v>
      </c>
      <c r="D18" s="35">
        <f t="shared" si="9"/>
        <v>142096.5234375</v>
      </c>
      <c r="E18" s="45">
        <v>5099.58</v>
      </c>
      <c r="F18" s="46">
        <f>5099.58/0.26</f>
        <v>19613.76923076923</v>
      </c>
      <c r="G18" s="47">
        <f t="shared" si="6"/>
        <v>0.14018804889172221</v>
      </c>
      <c r="H18" s="60">
        <f t="shared" si="7"/>
        <v>41476.29</v>
      </c>
      <c r="I18" s="61">
        <f t="shared" si="8"/>
        <v>162016.7578125</v>
      </c>
    </row>
    <row r="19" spans="1:9" ht="14.25" customHeight="1" x14ac:dyDescent="0.25">
      <c r="A19" s="4" t="str">
        <f>'[1]AMCOM HQDA Rate Control FY23'!A18</f>
        <v>FUTURES COMMAND</v>
      </c>
      <c r="B19" s="7">
        <v>2</v>
      </c>
      <c r="C19" s="34">
        <v>351483.93</v>
      </c>
      <c r="D19" s="35">
        <f>C19/B19</f>
        <v>175741.965</v>
      </c>
      <c r="E19" s="45">
        <v>39227.5</v>
      </c>
      <c r="F19" s="46">
        <f t="shared" si="5"/>
        <v>19613.75</v>
      </c>
      <c r="G19" s="47">
        <f t="shared" si="6"/>
        <v>0.111605386909154</v>
      </c>
      <c r="H19" s="60">
        <f t="shared" si="7"/>
        <v>390711.43</v>
      </c>
      <c r="I19" s="61">
        <f t="shared" si="8"/>
        <v>195355.715</v>
      </c>
    </row>
    <row r="20" spans="1:9" ht="14.25" customHeight="1" x14ac:dyDescent="0.25">
      <c r="A20" s="4" t="str">
        <f>'[1]AMCOM HQDA Rate Control FY23'!A19</f>
        <v>MDA</v>
      </c>
      <c r="B20" s="7">
        <v>65.739999999999995</v>
      </c>
      <c r="C20" s="34">
        <v>10454211.92</v>
      </c>
      <c r="D20" s="35">
        <f t="shared" si="9"/>
        <v>159023.60693641621</v>
      </c>
      <c r="E20" s="45">
        <v>1289407.93</v>
      </c>
      <c r="F20" s="46">
        <f t="shared" si="5"/>
        <v>19613.750076057197</v>
      </c>
      <c r="G20" s="47">
        <f t="shared" si="6"/>
        <v>0.12333860647431757</v>
      </c>
      <c r="H20" s="60">
        <f t="shared" si="7"/>
        <v>11743619.85</v>
      </c>
      <c r="I20" s="61">
        <f t="shared" si="8"/>
        <v>178637.3570124734</v>
      </c>
    </row>
    <row r="21" spans="1:9" ht="14.25" customHeight="1" x14ac:dyDescent="0.25">
      <c r="A21" s="4" t="str">
        <f>'[1]AMCOM HQDA Rate Control FY23'!A20</f>
        <v>NASA</v>
      </c>
      <c r="B21" s="7">
        <f>'[1]AMCOM HQDA Rate Control FY23'!B20*0.8</f>
        <v>1.6E-2</v>
      </c>
      <c r="C21" s="34">
        <v>2798.21</v>
      </c>
      <c r="D21" s="35">
        <f>C21/B21</f>
        <v>174888.125</v>
      </c>
      <c r="E21" s="45">
        <v>392.28</v>
      </c>
      <c r="F21" s="46">
        <f>392.28/0.02</f>
        <v>19614</v>
      </c>
      <c r="G21" s="47">
        <f t="shared" si="6"/>
        <v>0.14018962122213843</v>
      </c>
      <c r="H21" s="60">
        <f t="shared" si="7"/>
        <v>3190.49</v>
      </c>
      <c r="I21" s="61">
        <f t="shared" si="8"/>
        <v>199405.62499999997</v>
      </c>
    </row>
    <row r="22" spans="1:9" ht="14.25" customHeight="1" x14ac:dyDescent="0.25">
      <c r="A22" s="4" t="str">
        <f>'[1]AMCOM HQDA Rate Control FY23'!A21</f>
        <v>RCCTO</v>
      </c>
      <c r="B22" s="7">
        <v>15.42</v>
      </c>
      <c r="C22" s="34">
        <v>2418715.91</v>
      </c>
      <c r="D22" s="35">
        <f>C22/B22</f>
        <v>156855.76588845655</v>
      </c>
      <c r="E22" s="45">
        <v>302443.62</v>
      </c>
      <c r="F22" s="46">
        <f t="shared" si="5"/>
        <v>19613.723735408559</v>
      </c>
      <c r="G22" s="47">
        <f t="shared" si="6"/>
        <v>0.12504305228636792</v>
      </c>
      <c r="H22" s="60">
        <f t="shared" si="7"/>
        <v>2721159.5300000003</v>
      </c>
      <c r="I22" s="61">
        <f t="shared" si="8"/>
        <v>176469.48962386514</v>
      </c>
    </row>
    <row r="23" spans="1:9" ht="14.25" customHeight="1" x14ac:dyDescent="0.25">
      <c r="A23" s="4" t="str">
        <f>'[1]AMCOM HQDA Rate Control FY23'!A23</f>
        <v>SAMD (FMS)</v>
      </c>
      <c r="B23" s="7">
        <v>2.85</v>
      </c>
      <c r="C23" s="34">
        <v>435226.87</v>
      </c>
      <c r="D23" s="35">
        <f>C23/B23</f>
        <v>152711.18245614035</v>
      </c>
      <c r="E23" s="45">
        <v>55899.19</v>
      </c>
      <c r="F23" s="46">
        <f t="shared" si="5"/>
        <v>19613.750877192982</v>
      </c>
      <c r="G23" s="47">
        <f t="shared" si="6"/>
        <v>0.12843690004709499</v>
      </c>
      <c r="H23" s="60">
        <f t="shared" si="7"/>
        <v>491126.06</v>
      </c>
      <c r="I23" s="61">
        <f t="shared" si="8"/>
        <v>172324.93333333332</v>
      </c>
    </row>
    <row r="24" spans="1:9" ht="14.25" customHeight="1" x14ac:dyDescent="0.25">
      <c r="A24" s="4" t="s">
        <v>13</v>
      </c>
      <c r="B24" s="7">
        <v>7.65</v>
      </c>
      <c r="C24" s="34">
        <v>1223430.1499999999</v>
      </c>
      <c r="D24" s="35">
        <f t="shared" si="9"/>
        <v>159925.50980392154</v>
      </c>
      <c r="E24" s="45">
        <v>150045.19</v>
      </c>
      <c r="F24" s="46">
        <f t="shared" si="5"/>
        <v>19613.750326797384</v>
      </c>
      <c r="G24" s="47">
        <f t="shared" si="6"/>
        <v>0.122643037692017</v>
      </c>
      <c r="H24" s="60">
        <f t="shared" si="7"/>
        <v>1373475.3399999999</v>
      </c>
      <c r="I24" s="61">
        <f t="shared" si="8"/>
        <v>179539.26013071893</v>
      </c>
    </row>
    <row r="25" spans="1:9" ht="14.25" customHeight="1" x14ac:dyDescent="0.25">
      <c r="A25" s="4" t="str">
        <f>'[1]AMCOM HQDA Rate Control FY23'!A25</f>
        <v>TRADOC</v>
      </c>
      <c r="B25" s="7">
        <f>'[1]AMCOM HQDA Rate Control FY23'!B25*0.8</f>
        <v>8</v>
      </c>
      <c r="C25" s="34">
        <v>807127.11</v>
      </c>
      <c r="D25" s="35">
        <f t="shared" si="9"/>
        <v>100890.88875</v>
      </c>
      <c r="E25" s="45">
        <v>156910</v>
      </c>
      <c r="F25" s="46">
        <f t="shared" si="5"/>
        <v>19613.75</v>
      </c>
      <c r="G25" s="47">
        <f t="shared" si="6"/>
        <v>0.19440556271242085</v>
      </c>
      <c r="H25" s="60">
        <f t="shared" si="7"/>
        <v>964037.11</v>
      </c>
      <c r="I25" s="61">
        <f t="shared" si="8"/>
        <v>120504.63875</v>
      </c>
    </row>
    <row r="26" spans="1:9" ht="14.25" customHeight="1" x14ac:dyDescent="0.25">
      <c r="A26" s="15" t="str">
        <f>'[1]AMCOM HQDA Rate Control FY23'!A26</f>
        <v>USACE</v>
      </c>
      <c r="B26" s="16">
        <v>1</v>
      </c>
      <c r="C26" s="42">
        <v>128132.02</v>
      </c>
      <c r="D26" s="35">
        <f t="shared" si="9"/>
        <v>128132.02</v>
      </c>
      <c r="E26" s="45">
        <v>19613.75</v>
      </c>
      <c r="F26" s="46">
        <f t="shared" si="5"/>
        <v>19613.75</v>
      </c>
      <c r="G26" s="47">
        <f t="shared" si="6"/>
        <v>0.15307453983789532</v>
      </c>
      <c r="H26" s="60">
        <f t="shared" si="7"/>
        <v>147745.77000000002</v>
      </c>
      <c r="I26" s="61">
        <f t="shared" si="8"/>
        <v>147745.77000000002</v>
      </c>
    </row>
    <row r="27" spans="1:9" ht="14.25" customHeight="1" thickBot="1" x14ac:dyDescent="0.3">
      <c r="A27" s="10" t="s">
        <v>14</v>
      </c>
      <c r="B27" s="17">
        <v>4</v>
      </c>
      <c r="C27" s="38">
        <v>534290.44999999995</v>
      </c>
      <c r="D27" s="39">
        <f t="shared" si="9"/>
        <v>133572.61249999999</v>
      </c>
      <c r="E27" s="51">
        <v>78455</v>
      </c>
      <c r="F27" s="52">
        <f t="shared" si="5"/>
        <v>19613.75</v>
      </c>
      <c r="G27" s="53">
        <f t="shared" si="6"/>
        <v>0.14683960755802394</v>
      </c>
      <c r="H27" s="64">
        <f t="shared" si="7"/>
        <v>612745.44999999995</v>
      </c>
      <c r="I27" s="65">
        <f t="shared" si="8"/>
        <v>153186.36249999999</v>
      </c>
    </row>
    <row r="28" spans="1:9" ht="14.25" customHeight="1" thickTop="1" thickBot="1" x14ac:dyDescent="0.3">
      <c r="A28" s="18" t="s">
        <v>15</v>
      </c>
      <c r="B28" s="19">
        <f>SUM(B12:B27)</f>
        <v>731.47799999999984</v>
      </c>
      <c r="C28" s="43">
        <f>SUM(C12:C27)</f>
        <v>108272798.22999999</v>
      </c>
      <c r="D28" s="44">
        <f t="shared" si="9"/>
        <v>148019.21346916791</v>
      </c>
      <c r="E28" s="57">
        <f>SUM(E12:E27)</f>
        <v>14347246.76</v>
      </c>
      <c r="F28" s="58">
        <f>E28/B28</f>
        <v>19614.050948900724</v>
      </c>
      <c r="G28" s="59">
        <f t="shared" si="6"/>
        <v>0.1325101687085122</v>
      </c>
      <c r="H28" s="68">
        <f>SUM(H12:H27)</f>
        <v>122620044.99000001</v>
      </c>
      <c r="I28" s="69">
        <f t="shared" si="8"/>
        <v>167633.26441806866</v>
      </c>
    </row>
    <row r="30" spans="1:9" x14ac:dyDescent="0.25">
      <c r="I30" s="20"/>
    </row>
    <row r="31" spans="1:9" x14ac:dyDescent="0.25">
      <c r="H31" s="21"/>
    </row>
  </sheetData>
  <mergeCells count="3">
    <mergeCell ref="C2:D2"/>
    <mergeCell ref="E2:G2"/>
    <mergeCell ref="H2:I2"/>
  </mergeCells>
  <pageMargins left="0.7" right="0.7" top="0.75" bottom="0.75" header="0.3" footer="0.3"/>
  <pageSetup scale="89" orientation="landscape" horizontalDpi="4294967295" verticalDpi="4294967295" r:id="rId1"/>
  <ignoredErrors>
    <ignoredError sqref="D12 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AMCOM Overview</vt:lpstr>
      <vt:lpstr>AMCOM HQDA Rate Board</vt:lpstr>
      <vt:lpstr>'AMCOM HQDA Rate Board'!Print_Area</vt:lpstr>
    </vt:vector>
  </TitlesOfParts>
  <Company>Army Golden Master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DeLaney, Deborah A CIV USARMY USAMC (USA)</cp:lastModifiedBy>
  <dcterms:created xsi:type="dcterms:W3CDTF">2023-09-08T18:13:24Z</dcterms:created>
  <dcterms:modified xsi:type="dcterms:W3CDTF">2023-09-08T19:45:53Z</dcterms:modified>
</cp:coreProperties>
</file>