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edrie.e.brown\Documents\"/>
    </mc:Choice>
  </mc:AlternateContent>
  <xr:revisionPtr revIDLastSave="0" documentId="13_ncr:1_{0B9208F1-737A-44F9-9C9F-6BE7D35BE917}" xr6:coauthVersionLast="47" xr6:coauthVersionMax="47" xr10:uidLastSave="{00000000-0000-0000-0000-000000000000}"/>
  <bookViews>
    <workbookView xWindow="-108" yWindow="60" windowWidth="23256" windowHeight="12408" xr2:uid="{69B320B6-DBC3-4A83-A5A1-A86602B9F44B}"/>
  </bookViews>
  <sheets>
    <sheet name="ATEC OVERVIEW" sheetId="5" r:id="rId1"/>
    <sheet name="RTC FY23" sheetId="1" r:id="rId2"/>
    <sheet name="YT C-IED FY23" sheetId="2" r:id="rId3"/>
    <sheet name="WSMR LBTS FY23" sheetId="3" r:id="rId4"/>
  </sheets>
  <definedNames>
    <definedName name="_xlnm.Print_Area" localSheetId="3">'WSMR LBTS FY23'!$A$1:$AE$77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N5" i="3" l="1"/>
  <c r="G6" i="3"/>
  <c r="I6" i="3"/>
  <c r="K6" i="3"/>
  <c r="M6" i="3"/>
  <c r="M10" i="3" s="1"/>
  <c r="O6" i="3"/>
  <c r="O10" i="3" s="1"/>
  <c r="Q6" i="3"/>
  <c r="Q10" i="3" s="1"/>
  <c r="S6" i="3"/>
  <c r="U6" i="3"/>
  <c r="W6" i="3"/>
  <c r="Y6" i="3"/>
  <c r="AA6" i="3"/>
  <c r="AC6" i="3"/>
  <c r="AC10" i="3" s="1"/>
  <c r="AD6" i="3"/>
  <c r="AN6" i="3"/>
  <c r="G7" i="3"/>
  <c r="I7" i="3"/>
  <c r="K7" i="3"/>
  <c r="M7" i="3"/>
  <c r="O7" i="3"/>
  <c r="Q7" i="3"/>
  <c r="S7" i="3"/>
  <c r="S10" i="3" s="1"/>
  <c r="U7" i="3"/>
  <c r="U10" i="3" s="1"/>
  <c r="W7" i="3"/>
  <c r="Y7" i="3"/>
  <c r="AA7" i="3"/>
  <c r="AC7" i="3"/>
  <c r="AD7" i="3" s="1"/>
  <c r="AN7" i="3"/>
  <c r="G8" i="3"/>
  <c r="AD8" i="3" s="1"/>
  <c r="I8" i="3"/>
  <c r="I10" i="3" s="1"/>
  <c r="K8" i="3"/>
  <c r="M8" i="3"/>
  <c r="O8" i="3"/>
  <c r="Q8" i="3"/>
  <c r="S8" i="3"/>
  <c r="U8" i="3"/>
  <c r="W8" i="3"/>
  <c r="W10" i="3" s="1"/>
  <c r="Y8" i="3"/>
  <c r="Y10" i="3" s="1"/>
  <c r="AA8" i="3"/>
  <c r="AC8" i="3"/>
  <c r="AO8" i="3"/>
  <c r="AP8" i="3" s="1"/>
  <c r="AQ8" i="3"/>
  <c r="AR8" i="3"/>
  <c r="AS8" i="3"/>
  <c r="G9" i="3"/>
  <c r="I9" i="3"/>
  <c r="K9" i="3"/>
  <c r="M9" i="3"/>
  <c r="O9" i="3"/>
  <c r="Q9" i="3"/>
  <c r="S9" i="3"/>
  <c r="U9" i="3"/>
  <c r="W9" i="3"/>
  <c r="Y9" i="3"/>
  <c r="AA9" i="3"/>
  <c r="AC9" i="3"/>
  <c r="AD9" i="3" s="1"/>
  <c r="AO9" i="3"/>
  <c r="AR9" i="3" s="1"/>
  <c r="AP9" i="3"/>
  <c r="AQ9" i="3"/>
  <c r="F10" i="3"/>
  <c r="H10" i="3"/>
  <c r="J10" i="3"/>
  <c r="K10" i="3"/>
  <c r="L10" i="3"/>
  <c r="N10" i="3"/>
  <c r="P10" i="3"/>
  <c r="R10" i="3"/>
  <c r="T10" i="3"/>
  <c r="V10" i="3"/>
  <c r="X10" i="3"/>
  <c r="Z10" i="3"/>
  <c r="AA10" i="3"/>
  <c r="AB10" i="3"/>
  <c r="AO10" i="3"/>
  <c r="AP10" i="3" s="1"/>
  <c r="AR10" i="3"/>
  <c r="AS10" i="3"/>
  <c r="AO11" i="3"/>
  <c r="AP11" i="3"/>
  <c r="AQ11" i="3"/>
  <c r="AR11" i="3"/>
  <c r="AS11" i="3"/>
  <c r="G12" i="3"/>
  <c r="AD12" i="3" s="1"/>
  <c r="I12" i="3"/>
  <c r="I18" i="3" s="1"/>
  <c r="K12" i="3"/>
  <c r="K18" i="3" s="1"/>
  <c r="M12" i="3"/>
  <c r="O12" i="3"/>
  <c r="Q12" i="3"/>
  <c r="S12" i="3"/>
  <c r="U12" i="3"/>
  <c r="W12" i="3"/>
  <c r="Y12" i="3"/>
  <c r="Y18" i="3" s="1"/>
  <c r="AA12" i="3"/>
  <c r="AA18" i="3" s="1"/>
  <c r="AC12" i="3"/>
  <c r="AO12" i="3"/>
  <c r="AQ12" i="3" s="1"/>
  <c r="AP12" i="3"/>
  <c r="AR12" i="3"/>
  <c r="AS12" i="3"/>
  <c r="G13" i="3"/>
  <c r="AD13" i="3" s="1"/>
  <c r="I13" i="3"/>
  <c r="K13" i="3"/>
  <c r="M13" i="3"/>
  <c r="O13" i="3"/>
  <c r="Q13" i="3"/>
  <c r="S13" i="3"/>
  <c r="U13" i="3"/>
  <c r="W13" i="3"/>
  <c r="Y13" i="3"/>
  <c r="AA13" i="3"/>
  <c r="AC13" i="3"/>
  <c r="AO13" i="3"/>
  <c r="AS13" i="3" s="1"/>
  <c r="AP13" i="3"/>
  <c r="AQ13" i="3"/>
  <c r="AR13" i="3"/>
  <c r="G14" i="3"/>
  <c r="I14" i="3"/>
  <c r="K14" i="3"/>
  <c r="L14" i="3"/>
  <c r="M14" i="3"/>
  <c r="M18" i="3" s="1"/>
  <c r="O14" i="3"/>
  <c r="Q14" i="3"/>
  <c r="S14" i="3"/>
  <c r="U14" i="3"/>
  <c r="W14" i="3"/>
  <c r="Y14" i="3"/>
  <c r="AA14" i="3"/>
  <c r="AC14" i="3"/>
  <c r="AC18" i="3" s="1"/>
  <c r="AD14" i="3"/>
  <c r="AN14" i="3"/>
  <c r="G15" i="3"/>
  <c r="I15" i="3"/>
  <c r="K15" i="3"/>
  <c r="L15" i="3"/>
  <c r="M15" i="3" s="1"/>
  <c r="N15" i="3"/>
  <c r="O15" i="3"/>
  <c r="P15" i="3"/>
  <c r="Q15" i="3" s="1"/>
  <c r="R15" i="3"/>
  <c r="S15" i="3" s="1"/>
  <c r="T15" i="3"/>
  <c r="U15" i="3" s="1"/>
  <c r="V15" i="3"/>
  <c r="W15" i="3"/>
  <c r="Y15" i="3"/>
  <c r="AD15" i="3" s="1"/>
  <c r="AA15" i="3"/>
  <c r="AC15" i="3"/>
  <c r="AN15" i="3"/>
  <c r="G16" i="3"/>
  <c r="I16" i="3"/>
  <c r="AD16" i="3" s="1"/>
  <c r="K16" i="3"/>
  <c r="M16" i="3"/>
  <c r="O16" i="3"/>
  <c r="Q16" i="3"/>
  <c r="S16" i="3"/>
  <c r="U16" i="3"/>
  <c r="W16" i="3"/>
  <c r="Y16" i="3"/>
  <c r="AA16" i="3"/>
  <c r="AC16" i="3"/>
  <c r="AN16" i="3"/>
  <c r="G17" i="3"/>
  <c r="AD17" i="3" s="1"/>
  <c r="I17" i="3"/>
  <c r="K17" i="3"/>
  <c r="L17" i="3"/>
  <c r="M17" i="3"/>
  <c r="N17" i="3"/>
  <c r="O17" i="3" s="1"/>
  <c r="O18" i="3" s="1"/>
  <c r="P17" i="3"/>
  <c r="Q17" i="3" s="1"/>
  <c r="R17" i="3"/>
  <c r="R18" i="3" s="1"/>
  <c r="R75" i="3" s="1"/>
  <c r="T17" i="3"/>
  <c r="U17" i="3"/>
  <c r="V17" i="3"/>
  <c r="W17" i="3" s="1"/>
  <c r="W18" i="3" s="1"/>
  <c r="Y17" i="3"/>
  <c r="AA17" i="3"/>
  <c r="AC17" i="3"/>
  <c r="F18" i="3"/>
  <c r="G18" i="3"/>
  <c r="H18" i="3"/>
  <c r="J18" i="3"/>
  <c r="L18" i="3"/>
  <c r="P18" i="3"/>
  <c r="T18" i="3"/>
  <c r="X18" i="3"/>
  <c r="Z18" i="3"/>
  <c r="AB18" i="3"/>
  <c r="G20" i="3"/>
  <c r="G27" i="3" s="1"/>
  <c r="I20" i="3"/>
  <c r="K20" i="3"/>
  <c r="M20" i="3"/>
  <c r="O20" i="3"/>
  <c r="O27" i="3" s="1"/>
  <c r="Q20" i="3"/>
  <c r="U20" i="3"/>
  <c r="W20" i="3"/>
  <c r="W27" i="3" s="1"/>
  <c r="Y20" i="3"/>
  <c r="Y27" i="3" s="1"/>
  <c r="AA20" i="3"/>
  <c r="AC20" i="3"/>
  <c r="G21" i="3"/>
  <c r="I21" i="3"/>
  <c r="K21" i="3"/>
  <c r="K27" i="3" s="1"/>
  <c r="M21" i="3"/>
  <c r="AD21" i="3" s="1"/>
  <c r="O21" i="3"/>
  <c r="Q21" i="3"/>
  <c r="U21" i="3"/>
  <c r="W21" i="3"/>
  <c r="Y21" i="3"/>
  <c r="AA21" i="3"/>
  <c r="AC21" i="3"/>
  <c r="G22" i="3"/>
  <c r="AD22" i="3" s="1"/>
  <c r="I22" i="3"/>
  <c r="K22" i="3"/>
  <c r="M22" i="3"/>
  <c r="O22" i="3"/>
  <c r="Q22" i="3"/>
  <c r="U22" i="3"/>
  <c r="W22" i="3"/>
  <c r="Y22" i="3"/>
  <c r="AA22" i="3"/>
  <c r="AC22" i="3"/>
  <c r="AK22" i="3"/>
  <c r="AL22" i="3"/>
  <c r="G23" i="3"/>
  <c r="AD23" i="3" s="1"/>
  <c r="I23" i="3"/>
  <c r="I27" i="3" s="1"/>
  <c r="K23" i="3"/>
  <c r="M23" i="3"/>
  <c r="O23" i="3"/>
  <c r="Q23" i="3"/>
  <c r="U23" i="3"/>
  <c r="W23" i="3"/>
  <c r="Y23" i="3"/>
  <c r="AA23" i="3"/>
  <c r="AA27" i="3" s="1"/>
  <c r="AC23" i="3"/>
  <c r="AK23" i="3"/>
  <c r="G24" i="3"/>
  <c r="I24" i="3"/>
  <c r="AD24" i="3" s="1"/>
  <c r="K24" i="3"/>
  <c r="M24" i="3"/>
  <c r="O24" i="3"/>
  <c r="Q24" i="3"/>
  <c r="Q27" i="3" s="1"/>
  <c r="U24" i="3"/>
  <c r="W24" i="3"/>
  <c r="Y24" i="3"/>
  <c r="AA24" i="3"/>
  <c r="AC24" i="3"/>
  <c r="G25" i="3"/>
  <c r="AD25" i="3" s="1"/>
  <c r="I25" i="3"/>
  <c r="K25" i="3"/>
  <c r="M25" i="3"/>
  <c r="O25" i="3"/>
  <c r="Q25" i="3"/>
  <c r="U25" i="3"/>
  <c r="W25" i="3"/>
  <c r="Y25" i="3"/>
  <c r="AA25" i="3"/>
  <c r="AC25" i="3"/>
  <c r="G26" i="3"/>
  <c r="I26" i="3"/>
  <c r="AD26" i="3" s="1"/>
  <c r="K26" i="3"/>
  <c r="M26" i="3"/>
  <c r="O26" i="3"/>
  <c r="Q26" i="3"/>
  <c r="U26" i="3"/>
  <c r="W26" i="3"/>
  <c r="Y26" i="3"/>
  <c r="AA26" i="3"/>
  <c r="AC26" i="3"/>
  <c r="D27" i="3"/>
  <c r="F27" i="3"/>
  <c r="H27" i="3"/>
  <c r="J27" i="3"/>
  <c r="L27" i="3"/>
  <c r="M27" i="3"/>
  <c r="N27" i="3"/>
  <c r="P27" i="3"/>
  <c r="R27" i="3"/>
  <c r="S27" i="3"/>
  <c r="T27" i="3"/>
  <c r="U27" i="3"/>
  <c r="V27" i="3"/>
  <c r="X27" i="3"/>
  <c r="Z27" i="3"/>
  <c r="AB27" i="3"/>
  <c r="AC27" i="3"/>
  <c r="G29" i="3"/>
  <c r="I29" i="3"/>
  <c r="AD29" i="3" s="1"/>
  <c r="AD33" i="3" s="1"/>
  <c r="K29" i="3"/>
  <c r="M29" i="3"/>
  <c r="M33" i="3" s="1"/>
  <c r="O29" i="3"/>
  <c r="Q29" i="3"/>
  <c r="S29" i="3"/>
  <c r="S33" i="3" s="1"/>
  <c r="U29" i="3"/>
  <c r="U33" i="3" s="1"/>
  <c r="W29" i="3"/>
  <c r="Y29" i="3"/>
  <c r="AA29" i="3"/>
  <c r="AC29" i="3"/>
  <c r="AC33" i="3" s="1"/>
  <c r="G30" i="3"/>
  <c r="AD30" i="3" s="1"/>
  <c r="I30" i="3"/>
  <c r="I33" i="3" s="1"/>
  <c r="K30" i="3"/>
  <c r="K33" i="3" s="1"/>
  <c r="M30" i="3"/>
  <c r="O30" i="3"/>
  <c r="Q30" i="3"/>
  <c r="S30" i="3"/>
  <c r="U30" i="3"/>
  <c r="W30" i="3"/>
  <c r="Y30" i="3"/>
  <c r="Y33" i="3" s="1"/>
  <c r="AA30" i="3"/>
  <c r="AA33" i="3" s="1"/>
  <c r="AC30" i="3"/>
  <c r="G31" i="3"/>
  <c r="I31" i="3"/>
  <c r="K31" i="3"/>
  <c r="M31" i="3"/>
  <c r="O31" i="3"/>
  <c r="Q31" i="3"/>
  <c r="Q33" i="3" s="1"/>
  <c r="S31" i="3"/>
  <c r="U31" i="3"/>
  <c r="W31" i="3"/>
  <c r="Y31" i="3"/>
  <c r="AA31" i="3"/>
  <c r="AC31" i="3"/>
  <c r="AD31" i="3"/>
  <c r="G32" i="3"/>
  <c r="AD32" i="3" s="1"/>
  <c r="I32" i="3"/>
  <c r="K32" i="3"/>
  <c r="M32" i="3"/>
  <c r="O32" i="3"/>
  <c r="Q32" i="3"/>
  <c r="S32" i="3"/>
  <c r="U32" i="3"/>
  <c r="W32" i="3"/>
  <c r="Y32" i="3"/>
  <c r="AA32" i="3"/>
  <c r="AC32" i="3"/>
  <c r="D33" i="3"/>
  <c r="F33" i="3"/>
  <c r="G33" i="3"/>
  <c r="H33" i="3"/>
  <c r="J33" i="3"/>
  <c r="L33" i="3"/>
  <c r="N33" i="3"/>
  <c r="O33" i="3"/>
  <c r="P33" i="3"/>
  <c r="R33" i="3"/>
  <c r="T33" i="3"/>
  <c r="V33" i="3"/>
  <c r="W33" i="3"/>
  <c r="X33" i="3"/>
  <c r="Z33" i="3"/>
  <c r="AB33" i="3"/>
  <c r="G35" i="3"/>
  <c r="AD35" i="3" s="1"/>
  <c r="I35" i="3"/>
  <c r="K35" i="3"/>
  <c r="M35" i="3"/>
  <c r="O35" i="3"/>
  <c r="Q35" i="3"/>
  <c r="S35" i="3"/>
  <c r="U35" i="3"/>
  <c r="W35" i="3"/>
  <c r="W39" i="3" s="1"/>
  <c r="Y35" i="3"/>
  <c r="AA35" i="3"/>
  <c r="AC35" i="3"/>
  <c r="G36" i="3"/>
  <c r="I36" i="3"/>
  <c r="K36" i="3"/>
  <c r="M36" i="3"/>
  <c r="M39" i="3" s="1"/>
  <c r="O36" i="3"/>
  <c r="O39" i="3" s="1"/>
  <c r="Q36" i="3"/>
  <c r="S36" i="3"/>
  <c r="U36" i="3"/>
  <c r="W36" i="3"/>
  <c r="Y36" i="3"/>
  <c r="AA36" i="3"/>
  <c r="AC36" i="3"/>
  <c r="AC39" i="3" s="1"/>
  <c r="G37" i="3"/>
  <c r="I37" i="3"/>
  <c r="AD37" i="3" s="1"/>
  <c r="K37" i="3"/>
  <c r="M37" i="3"/>
  <c r="O37" i="3"/>
  <c r="Q37" i="3"/>
  <c r="S37" i="3"/>
  <c r="S39" i="3" s="1"/>
  <c r="U37" i="3"/>
  <c r="U39" i="3" s="1"/>
  <c r="W37" i="3"/>
  <c r="Y37" i="3"/>
  <c r="AA37" i="3"/>
  <c r="AC37" i="3"/>
  <c r="G38" i="3"/>
  <c r="I38" i="3"/>
  <c r="AD38" i="3" s="1"/>
  <c r="K38" i="3"/>
  <c r="K39" i="3" s="1"/>
  <c r="M38" i="3"/>
  <c r="O38" i="3"/>
  <c r="Q38" i="3"/>
  <c r="S38" i="3"/>
  <c r="U38" i="3"/>
  <c r="W38" i="3"/>
  <c r="Y38" i="3"/>
  <c r="AA38" i="3"/>
  <c r="AA39" i="3" s="1"/>
  <c r="AC38" i="3"/>
  <c r="D39" i="3"/>
  <c r="F39" i="3"/>
  <c r="H39" i="3"/>
  <c r="I39" i="3"/>
  <c r="J39" i="3"/>
  <c r="L39" i="3"/>
  <c r="N39" i="3"/>
  <c r="P39" i="3"/>
  <c r="Q39" i="3"/>
  <c r="R39" i="3"/>
  <c r="T39" i="3"/>
  <c r="V39" i="3"/>
  <c r="X39" i="3"/>
  <c r="Y39" i="3"/>
  <c r="Z39" i="3"/>
  <c r="AB39" i="3"/>
  <c r="G41" i="3"/>
  <c r="I41" i="3"/>
  <c r="K41" i="3"/>
  <c r="AD41" i="3" s="1"/>
  <c r="M41" i="3"/>
  <c r="M44" i="3" s="1"/>
  <c r="O41" i="3"/>
  <c r="Q41" i="3"/>
  <c r="S41" i="3"/>
  <c r="U41" i="3"/>
  <c r="W41" i="3"/>
  <c r="Y41" i="3"/>
  <c r="AA41" i="3"/>
  <c r="AA44" i="3" s="1"/>
  <c r="AC41" i="3"/>
  <c r="AC44" i="3" s="1"/>
  <c r="G42" i="3"/>
  <c r="I42" i="3"/>
  <c r="K42" i="3"/>
  <c r="AD42" i="3" s="1"/>
  <c r="M42" i="3"/>
  <c r="O42" i="3"/>
  <c r="Q42" i="3"/>
  <c r="Q44" i="3" s="1"/>
  <c r="S42" i="3"/>
  <c r="S44" i="3" s="1"/>
  <c r="U42" i="3"/>
  <c r="W42" i="3"/>
  <c r="Y42" i="3"/>
  <c r="AA42" i="3"/>
  <c r="AC42" i="3"/>
  <c r="G43" i="3"/>
  <c r="AD43" i="3" s="1"/>
  <c r="I43" i="3"/>
  <c r="K43" i="3"/>
  <c r="M43" i="3"/>
  <c r="O43" i="3"/>
  <c r="Q43" i="3"/>
  <c r="S43" i="3"/>
  <c r="U43" i="3"/>
  <c r="W43" i="3"/>
  <c r="Y43" i="3"/>
  <c r="AA43" i="3"/>
  <c r="AC43" i="3"/>
  <c r="D44" i="3"/>
  <c r="F44" i="3"/>
  <c r="G44" i="3"/>
  <c r="H44" i="3"/>
  <c r="I44" i="3"/>
  <c r="J44" i="3"/>
  <c r="L44" i="3"/>
  <c r="N44" i="3"/>
  <c r="O44" i="3"/>
  <c r="P44" i="3"/>
  <c r="R44" i="3"/>
  <c r="T44" i="3"/>
  <c r="U44" i="3"/>
  <c r="V44" i="3"/>
  <c r="W44" i="3"/>
  <c r="X44" i="3"/>
  <c r="Y44" i="3"/>
  <c r="Z44" i="3"/>
  <c r="AB44" i="3"/>
  <c r="G46" i="3"/>
  <c r="I46" i="3"/>
  <c r="AD46" i="3" s="1"/>
  <c r="AD48" i="3" s="1"/>
  <c r="K46" i="3"/>
  <c r="K48" i="3" s="1"/>
  <c r="M46" i="3"/>
  <c r="O46" i="3"/>
  <c r="Q46" i="3"/>
  <c r="S46" i="3"/>
  <c r="U46" i="3"/>
  <c r="W46" i="3"/>
  <c r="Y46" i="3"/>
  <c r="Y48" i="3" s="1"/>
  <c r="Y73" i="3" s="1"/>
  <c r="Y77" i="3" s="1"/>
  <c r="AA46" i="3"/>
  <c r="AA48" i="3" s="1"/>
  <c r="AC46" i="3"/>
  <c r="G47" i="3"/>
  <c r="I47" i="3"/>
  <c r="K47" i="3"/>
  <c r="M47" i="3"/>
  <c r="O47" i="3"/>
  <c r="O48" i="3" s="1"/>
  <c r="Q47" i="3"/>
  <c r="Q48" i="3" s="1"/>
  <c r="S47" i="3"/>
  <c r="U47" i="3"/>
  <c r="W47" i="3"/>
  <c r="Y47" i="3"/>
  <c r="AA47" i="3"/>
  <c r="AC47" i="3"/>
  <c r="AD47" i="3"/>
  <c r="D48" i="3"/>
  <c r="F48" i="3"/>
  <c r="G48" i="3"/>
  <c r="H48" i="3"/>
  <c r="J48" i="3"/>
  <c r="L48" i="3"/>
  <c r="M48" i="3"/>
  <c r="N48" i="3"/>
  <c r="P48" i="3"/>
  <c r="R48" i="3"/>
  <c r="S48" i="3"/>
  <c r="T48" i="3"/>
  <c r="U48" i="3"/>
  <c r="V48" i="3"/>
  <c r="W48" i="3"/>
  <c r="X48" i="3"/>
  <c r="Z48" i="3"/>
  <c r="AB48" i="3"/>
  <c r="AC48" i="3"/>
  <c r="G50" i="3"/>
  <c r="I50" i="3"/>
  <c r="K50" i="3"/>
  <c r="M50" i="3"/>
  <c r="O50" i="3"/>
  <c r="O54" i="3" s="1"/>
  <c r="Q50" i="3"/>
  <c r="Q54" i="3" s="1"/>
  <c r="S50" i="3"/>
  <c r="U50" i="3"/>
  <c r="W50" i="3"/>
  <c r="Y50" i="3"/>
  <c r="AA50" i="3"/>
  <c r="AC50" i="3"/>
  <c r="AD50" i="3"/>
  <c r="G51" i="3"/>
  <c r="G54" i="3" s="1"/>
  <c r="I51" i="3"/>
  <c r="K51" i="3"/>
  <c r="M51" i="3"/>
  <c r="O51" i="3"/>
  <c r="Q51" i="3"/>
  <c r="S51" i="3"/>
  <c r="U51" i="3"/>
  <c r="W51" i="3"/>
  <c r="W54" i="3" s="1"/>
  <c r="Y51" i="3"/>
  <c r="AA51" i="3"/>
  <c r="AC51" i="3"/>
  <c r="G52" i="3"/>
  <c r="I52" i="3"/>
  <c r="K52" i="3"/>
  <c r="AD52" i="3" s="1"/>
  <c r="M52" i="3"/>
  <c r="O52" i="3"/>
  <c r="Q52" i="3"/>
  <c r="S52" i="3"/>
  <c r="U52" i="3"/>
  <c r="W52" i="3"/>
  <c r="Y52" i="3"/>
  <c r="AA52" i="3"/>
  <c r="AA54" i="3" s="1"/>
  <c r="AC52" i="3"/>
  <c r="G53" i="3"/>
  <c r="I53" i="3"/>
  <c r="K53" i="3"/>
  <c r="M53" i="3"/>
  <c r="O53" i="3"/>
  <c r="Q53" i="3"/>
  <c r="AD53" i="3" s="1"/>
  <c r="S53" i="3"/>
  <c r="S54" i="3" s="1"/>
  <c r="U53" i="3"/>
  <c r="W53" i="3"/>
  <c r="Y53" i="3"/>
  <c r="AA53" i="3"/>
  <c r="AC53" i="3"/>
  <c r="D54" i="3"/>
  <c r="F54" i="3"/>
  <c r="H54" i="3"/>
  <c r="I54" i="3"/>
  <c r="J54" i="3"/>
  <c r="L54" i="3"/>
  <c r="M54" i="3"/>
  <c r="N54" i="3"/>
  <c r="P54" i="3"/>
  <c r="R54" i="3"/>
  <c r="T54" i="3"/>
  <c r="U54" i="3"/>
  <c r="V54" i="3"/>
  <c r="X54" i="3"/>
  <c r="Y54" i="3"/>
  <c r="Z54" i="3"/>
  <c r="AB54" i="3"/>
  <c r="AC54" i="3"/>
  <c r="G56" i="3"/>
  <c r="I56" i="3"/>
  <c r="K56" i="3"/>
  <c r="M56" i="3"/>
  <c r="O56" i="3"/>
  <c r="Q56" i="3"/>
  <c r="S56" i="3"/>
  <c r="S57" i="3" s="1"/>
  <c r="U56" i="3"/>
  <c r="U57" i="3" s="1"/>
  <c r="W56" i="3"/>
  <c r="Y56" i="3"/>
  <c r="AA56" i="3"/>
  <c r="AC56" i="3"/>
  <c r="D57" i="3"/>
  <c r="F57" i="3"/>
  <c r="G57" i="3"/>
  <c r="H57" i="3"/>
  <c r="I57" i="3"/>
  <c r="J57" i="3"/>
  <c r="K57" i="3"/>
  <c r="L57" i="3"/>
  <c r="M57" i="3"/>
  <c r="N57" i="3"/>
  <c r="O57" i="3"/>
  <c r="P57" i="3"/>
  <c r="Q57" i="3"/>
  <c r="R57" i="3"/>
  <c r="T57" i="3"/>
  <c r="V57" i="3"/>
  <c r="W57" i="3"/>
  <c r="X57" i="3"/>
  <c r="Y57" i="3"/>
  <c r="Z57" i="3"/>
  <c r="AA57" i="3"/>
  <c r="AB57" i="3"/>
  <c r="AC57" i="3"/>
  <c r="G59" i="3"/>
  <c r="AD59" i="3" s="1"/>
  <c r="I59" i="3"/>
  <c r="K59" i="3"/>
  <c r="M59" i="3"/>
  <c r="O59" i="3"/>
  <c r="Q59" i="3"/>
  <c r="S59" i="3"/>
  <c r="U59" i="3"/>
  <c r="U66" i="3" s="1"/>
  <c r="W59" i="3"/>
  <c r="Y59" i="3"/>
  <c r="AA59" i="3"/>
  <c r="AC59" i="3"/>
  <c r="G60" i="3"/>
  <c r="I60" i="3"/>
  <c r="K60" i="3"/>
  <c r="AD60" i="3" s="1"/>
  <c r="M60" i="3"/>
  <c r="O60" i="3"/>
  <c r="Q60" i="3"/>
  <c r="S60" i="3"/>
  <c r="U60" i="3"/>
  <c r="W60" i="3"/>
  <c r="Y60" i="3"/>
  <c r="AA60" i="3"/>
  <c r="AA66" i="3" s="1"/>
  <c r="AC60" i="3"/>
  <c r="D61" i="3"/>
  <c r="G61" i="3" s="1"/>
  <c r="O61" i="3"/>
  <c r="O66" i="3" s="1"/>
  <c r="Q61" i="3"/>
  <c r="S61" i="3"/>
  <c r="U61" i="3"/>
  <c r="X61" i="3"/>
  <c r="Y61" i="3"/>
  <c r="AA61" i="3"/>
  <c r="AC61" i="3"/>
  <c r="AC66" i="3" s="1"/>
  <c r="G63" i="3"/>
  <c r="I63" i="3"/>
  <c r="K63" i="3"/>
  <c r="M63" i="3"/>
  <c r="O63" i="3"/>
  <c r="Q63" i="3"/>
  <c r="S63" i="3"/>
  <c r="AD63" i="3" s="1"/>
  <c r="AD66" i="3" s="1"/>
  <c r="U63" i="3"/>
  <c r="W63" i="3"/>
  <c r="Y63" i="3"/>
  <c r="AA63" i="3"/>
  <c r="AC63" i="3"/>
  <c r="G64" i="3"/>
  <c r="I64" i="3"/>
  <c r="AD64" i="3" s="1"/>
  <c r="K64" i="3"/>
  <c r="M64" i="3"/>
  <c r="O64" i="3"/>
  <c r="Q64" i="3"/>
  <c r="S64" i="3"/>
  <c r="U64" i="3"/>
  <c r="W64" i="3"/>
  <c r="Y64" i="3"/>
  <c r="Y66" i="3" s="1"/>
  <c r="AA64" i="3"/>
  <c r="AC64" i="3"/>
  <c r="G65" i="3"/>
  <c r="I65" i="3"/>
  <c r="K65" i="3"/>
  <c r="M65" i="3"/>
  <c r="O65" i="3"/>
  <c r="Q65" i="3"/>
  <c r="S65" i="3"/>
  <c r="U65" i="3"/>
  <c r="W65" i="3"/>
  <c r="Y65" i="3"/>
  <c r="AA65" i="3"/>
  <c r="AC65" i="3"/>
  <c r="AD65" i="3"/>
  <c r="D66" i="3"/>
  <c r="F66" i="3"/>
  <c r="H66" i="3"/>
  <c r="J66" i="3"/>
  <c r="L66" i="3"/>
  <c r="N66" i="3"/>
  <c r="P66" i="3"/>
  <c r="Q66" i="3"/>
  <c r="R66" i="3"/>
  <c r="T66" i="3"/>
  <c r="V66" i="3"/>
  <c r="X66" i="3"/>
  <c r="Z66" i="3"/>
  <c r="AB66" i="3"/>
  <c r="G67" i="3"/>
  <c r="I67" i="3"/>
  <c r="K67" i="3"/>
  <c r="AD67" i="3" s="1"/>
  <c r="M67" i="3"/>
  <c r="O67" i="3"/>
  <c r="Q67" i="3"/>
  <c r="Q70" i="3" s="1"/>
  <c r="S67" i="3"/>
  <c r="U67" i="3"/>
  <c r="W67" i="3"/>
  <c r="Y67" i="3"/>
  <c r="AA67" i="3"/>
  <c r="AC67" i="3"/>
  <c r="G68" i="3"/>
  <c r="I68" i="3"/>
  <c r="K68" i="3"/>
  <c r="M68" i="3"/>
  <c r="O68" i="3"/>
  <c r="Q68" i="3"/>
  <c r="S68" i="3"/>
  <c r="U68" i="3"/>
  <c r="U70" i="3" s="1"/>
  <c r="W68" i="3"/>
  <c r="Y68" i="3"/>
  <c r="AA68" i="3"/>
  <c r="AC68" i="3"/>
  <c r="G69" i="3"/>
  <c r="I69" i="3"/>
  <c r="K69" i="3"/>
  <c r="AD69" i="3" s="1"/>
  <c r="M69" i="3"/>
  <c r="O69" i="3"/>
  <c r="Q69" i="3"/>
  <c r="S69" i="3"/>
  <c r="U69" i="3"/>
  <c r="W69" i="3"/>
  <c r="Y69" i="3"/>
  <c r="AA69" i="3"/>
  <c r="AA70" i="3" s="1"/>
  <c r="AC69" i="3"/>
  <c r="D70" i="3"/>
  <c r="F70" i="3"/>
  <c r="G70" i="3"/>
  <c r="H70" i="3"/>
  <c r="I70" i="3"/>
  <c r="J70" i="3"/>
  <c r="L70" i="3"/>
  <c r="M70" i="3"/>
  <c r="N70" i="3"/>
  <c r="O70" i="3"/>
  <c r="P70" i="3"/>
  <c r="R70" i="3"/>
  <c r="S70" i="3"/>
  <c r="T70" i="3"/>
  <c r="V70" i="3"/>
  <c r="W70" i="3"/>
  <c r="X70" i="3"/>
  <c r="Y70" i="3"/>
  <c r="Z70" i="3"/>
  <c r="AB70" i="3"/>
  <c r="AC70" i="3"/>
  <c r="G71" i="3"/>
  <c r="I71" i="3"/>
  <c r="K71" i="3"/>
  <c r="M71" i="3"/>
  <c r="M72" i="3" s="1"/>
  <c r="O71" i="3"/>
  <c r="Q71" i="3"/>
  <c r="S71" i="3"/>
  <c r="U71" i="3"/>
  <c r="W71" i="3"/>
  <c r="Y71" i="3"/>
  <c r="AA71" i="3"/>
  <c r="AC71" i="3"/>
  <c r="AC72" i="3" s="1"/>
  <c r="AC73" i="3" s="1"/>
  <c r="AC77" i="3" s="1"/>
  <c r="D72" i="3"/>
  <c r="F72" i="3"/>
  <c r="G72" i="3"/>
  <c r="H72" i="3"/>
  <c r="I72" i="3"/>
  <c r="J72" i="3"/>
  <c r="K72" i="3"/>
  <c r="L72" i="3"/>
  <c r="N72" i="3"/>
  <c r="O72" i="3"/>
  <c r="P72" i="3"/>
  <c r="Q72" i="3"/>
  <c r="R72" i="3"/>
  <c r="S72" i="3"/>
  <c r="T72" i="3"/>
  <c r="U72" i="3"/>
  <c r="V72" i="3"/>
  <c r="W72" i="3"/>
  <c r="X72" i="3"/>
  <c r="Y72" i="3"/>
  <c r="Z72" i="3"/>
  <c r="AA72" i="3"/>
  <c r="AA73" i="3" s="1"/>
  <c r="AA77" i="3" s="1"/>
  <c r="AB72" i="3"/>
  <c r="L75" i="3"/>
  <c r="P75" i="3"/>
  <c r="T75" i="3"/>
  <c r="F5" i="2"/>
  <c r="F59" i="2" s="1"/>
  <c r="H5" i="2"/>
  <c r="AC5" i="2" s="1"/>
  <c r="J5" i="2"/>
  <c r="J59" i="2" s="1"/>
  <c r="L5" i="2"/>
  <c r="N5" i="2"/>
  <c r="P5" i="2"/>
  <c r="R5" i="2"/>
  <c r="T5" i="2"/>
  <c r="V5" i="2"/>
  <c r="V59" i="2" s="1"/>
  <c r="X5" i="2"/>
  <c r="X59" i="2" s="1"/>
  <c r="Z5" i="2"/>
  <c r="Z59" i="2" s="1"/>
  <c r="AB5" i="2"/>
  <c r="F6" i="2"/>
  <c r="H6" i="2"/>
  <c r="J6" i="2"/>
  <c r="L6" i="2"/>
  <c r="N6" i="2"/>
  <c r="N59" i="2" s="1"/>
  <c r="P6" i="2"/>
  <c r="R6" i="2"/>
  <c r="R59" i="2" s="1"/>
  <c r="T6" i="2"/>
  <c r="T59" i="2" s="1"/>
  <c r="V6" i="2"/>
  <c r="X6" i="2"/>
  <c r="Z6" i="2"/>
  <c r="AB6" i="2"/>
  <c r="AC6" i="2"/>
  <c r="F7" i="2"/>
  <c r="AC7" i="2" s="1"/>
  <c r="H7" i="2"/>
  <c r="J7" i="2"/>
  <c r="L7" i="2"/>
  <c r="N7" i="2"/>
  <c r="P7" i="2"/>
  <c r="R7" i="2"/>
  <c r="T7" i="2"/>
  <c r="V7" i="2"/>
  <c r="X7" i="2"/>
  <c r="Z7" i="2"/>
  <c r="AB7" i="2"/>
  <c r="F8" i="2"/>
  <c r="H8" i="2"/>
  <c r="AC8" i="2" s="1"/>
  <c r="J8" i="2"/>
  <c r="L8" i="2"/>
  <c r="N8" i="2"/>
  <c r="P8" i="2"/>
  <c r="R8" i="2"/>
  <c r="T8" i="2"/>
  <c r="V8" i="2"/>
  <c r="X8" i="2"/>
  <c r="Z8" i="2"/>
  <c r="AB8" i="2"/>
  <c r="F9" i="2"/>
  <c r="H9" i="2"/>
  <c r="J9" i="2"/>
  <c r="L9" i="2"/>
  <c r="N9" i="2"/>
  <c r="P9" i="2"/>
  <c r="P59" i="2" s="1"/>
  <c r="R9" i="2"/>
  <c r="T9" i="2"/>
  <c r="V9" i="2"/>
  <c r="X9" i="2"/>
  <c r="Z9" i="2"/>
  <c r="AB9" i="2"/>
  <c r="F10" i="2"/>
  <c r="AC10" i="2" s="1"/>
  <c r="H10" i="2"/>
  <c r="J10" i="2"/>
  <c r="L10" i="2"/>
  <c r="N10" i="2"/>
  <c r="P10" i="2"/>
  <c r="R10" i="2"/>
  <c r="T10" i="2"/>
  <c r="V10" i="2"/>
  <c r="X10" i="2"/>
  <c r="Z10" i="2"/>
  <c r="AB10" i="2"/>
  <c r="F11" i="2"/>
  <c r="H11" i="2"/>
  <c r="J11" i="2"/>
  <c r="AC11" i="2" s="1"/>
  <c r="L11" i="2"/>
  <c r="N11" i="2"/>
  <c r="P11" i="2"/>
  <c r="R11" i="2"/>
  <c r="T11" i="2"/>
  <c r="V11" i="2"/>
  <c r="X11" i="2"/>
  <c r="Z11" i="2"/>
  <c r="AB11" i="2"/>
  <c r="F12" i="2"/>
  <c r="AC12" i="2" s="1"/>
  <c r="H12" i="2"/>
  <c r="J12" i="2"/>
  <c r="L12" i="2"/>
  <c r="N12" i="2"/>
  <c r="P12" i="2"/>
  <c r="R12" i="2"/>
  <c r="T12" i="2"/>
  <c r="V12" i="2"/>
  <c r="X12" i="2"/>
  <c r="Z12" i="2"/>
  <c r="AB12" i="2"/>
  <c r="F13" i="2"/>
  <c r="AC13" i="2" s="1"/>
  <c r="H13" i="2"/>
  <c r="J13" i="2"/>
  <c r="L13" i="2"/>
  <c r="N13" i="2"/>
  <c r="P13" i="2"/>
  <c r="R13" i="2"/>
  <c r="T13" i="2"/>
  <c r="V13" i="2"/>
  <c r="X13" i="2"/>
  <c r="Z13" i="2"/>
  <c r="AB13" i="2"/>
  <c r="F14" i="2"/>
  <c r="H14" i="2"/>
  <c r="J14" i="2"/>
  <c r="L14" i="2"/>
  <c r="N14" i="2"/>
  <c r="AC14" i="2" s="1"/>
  <c r="P14" i="2"/>
  <c r="R14" i="2"/>
  <c r="T14" i="2"/>
  <c r="V14" i="2"/>
  <c r="X14" i="2"/>
  <c r="Z14" i="2"/>
  <c r="AB14" i="2"/>
  <c r="F15" i="2"/>
  <c r="AC15" i="2" s="1"/>
  <c r="H15" i="2"/>
  <c r="J15" i="2"/>
  <c r="L15" i="2"/>
  <c r="N15" i="2"/>
  <c r="P15" i="2"/>
  <c r="R15" i="2"/>
  <c r="T15" i="2"/>
  <c r="V15" i="2"/>
  <c r="X15" i="2"/>
  <c r="Z15" i="2"/>
  <c r="AB15" i="2"/>
  <c r="F16" i="2"/>
  <c r="H16" i="2"/>
  <c r="AC16" i="2" s="1"/>
  <c r="J16" i="2"/>
  <c r="L16" i="2"/>
  <c r="N16" i="2"/>
  <c r="P16" i="2"/>
  <c r="R16" i="2"/>
  <c r="T16" i="2"/>
  <c r="V16" i="2"/>
  <c r="X16" i="2"/>
  <c r="Z16" i="2"/>
  <c r="AB16" i="2"/>
  <c r="F17" i="2"/>
  <c r="H17" i="2"/>
  <c r="J17" i="2"/>
  <c r="L17" i="2"/>
  <c r="N17" i="2"/>
  <c r="P17" i="2"/>
  <c r="AC17" i="2" s="1"/>
  <c r="R17" i="2"/>
  <c r="T17" i="2"/>
  <c r="V17" i="2"/>
  <c r="X17" i="2"/>
  <c r="Z17" i="2"/>
  <c r="AB17" i="2"/>
  <c r="F18" i="2"/>
  <c r="AC18" i="2" s="1"/>
  <c r="H18" i="2"/>
  <c r="J18" i="2"/>
  <c r="L18" i="2"/>
  <c r="N18" i="2"/>
  <c r="P18" i="2"/>
  <c r="R18" i="2"/>
  <c r="T18" i="2"/>
  <c r="V18" i="2"/>
  <c r="X18" i="2"/>
  <c r="Z18" i="2"/>
  <c r="AB18" i="2"/>
  <c r="F19" i="2"/>
  <c r="H19" i="2"/>
  <c r="J19" i="2"/>
  <c r="AC19" i="2" s="1"/>
  <c r="L19" i="2"/>
  <c r="N19" i="2"/>
  <c r="P19" i="2"/>
  <c r="R19" i="2"/>
  <c r="T19" i="2"/>
  <c r="V19" i="2"/>
  <c r="X19" i="2"/>
  <c r="Z19" i="2"/>
  <c r="AB19" i="2"/>
  <c r="F20" i="2"/>
  <c r="H20" i="2"/>
  <c r="J20" i="2"/>
  <c r="L20" i="2"/>
  <c r="N20" i="2"/>
  <c r="P20" i="2"/>
  <c r="AC20" i="2" s="1"/>
  <c r="R20" i="2"/>
  <c r="T20" i="2"/>
  <c r="V20" i="2"/>
  <c r="X20" i="2"/>
  <c r="Z20" i="2"/>
  <c r="AB20" i="2"/>
  <c r="F21" i="2"/>
  <c r="AC21" i="2" s="1"/>
  <c r="H21" i="2"/>
  <c r="J21" i="2"/>
  <c r="L21" i="2"/>
  <c r="N21" i="2"/>
  <c r="P21" i="2"/>
  <c r="R21" i="2"/>
  <c r="T21" i="2"/>
  <c r="V21" i="2"/>
  <c r="X21" i="2"/>
  <c r="Z21" i="2"/>
  <c r="AB21" i="2"/>
  <c r="F22" i="2"/>
  <c r="H22" i="2"/>
  <c r="J22" i="2"/>
  <c r="AC22" i="2" s="1"/>
  <c r="L22" i="2"/>
  <c r="N22" i="2"/>
  <c r="P22" i="2"/>
  <c r="R22" i="2"/>
  <c r="T22" i="2"/>
  <c r="V22" i="2"/>
  <c r="X22" i="2"/>
  <c r="Z22" i="2"/>
  <c r="AB22" i="2"/>
  <c r="F23" i="2"/>
  <c r="AC23" i="2" s="1"/>
  <c r="H23" i="2"/>
  <c r="J23" i="2"/>
  <c r="L23" i="2"/>
  <c r="N23" i="2"/>
  <c r="P23" i="2"/>
  <c r="R23" i="2"/>
  <c r="T23" i="2"/>
  <c r="V23" i="2"/>
  <c r="X23" i="2"/>
  <c r="Z23" i="2"/>
  <c r="AB23" i="2"/>
  <c r="F24" i="2"/>
  <c r="AC24" i="2" s="1"/>
  <c r="H24" i="2"/>
  <c r="J24" i="2"/>
  <c r="L24" i="2"/>
  <c r="N24" i="2"/>
  <c r="P24" i="2"/>
  <c r="R24" i="2"/>
  <c r="T24" i="2"/>
  <c r="V24" i="2"/>
  <c r="X24" i="2"/>
  <c r="Z24" i="2"/>
  <c r="AB24" i="2"/>
  <c r="F25" i="2"/>
  <c r="H25" i="2"/>
  <c r="J25" i="2"/>
  <c r="L25" i="2"/>
  <c r="N25" i="2"/>
  <c r="P25" i="2"/>
  <c r="R25" i="2"/>
  <c r="T25" i="2"/>
  <c r="V25" i="2"/>
  <c r="X25" i="2"/>
  <c r="Z25" i="2"/>
  <c r="AB25" i="2"/>
  <c r="AC25" i="2"/>
  <c r="F26" i="2"/>
  <c r="AC26" i="2" s="1"/>
  <c r="H26" i="2"/>
  <c r="J26" i="2"/>
  <c r="L26" i="2"/>
  <c r="N26" i="2"/>
  <c r="P26" i="2"/>
  <c r="R26" i="2"/>
  <c r="T26" i="2"/>
  <c r="V26" i="2"/>
  <c r="X26" i="2"/>
  <c r="Z26" i="2"/>
  <c r="AB26" i="2"/>
  <c r="F27" i="2"/>
  <c r="H27" i="2"/>
  <c r="AC27" i="2" s="1"/>
  <c r="J27" i="2"/>
  <c r="L27" i="2"/>
  <c r="N27" i="2"/>
  <c r="P27" i="2"/>
  <c r="R27" i="2"/>
  <c r="T27" i="2"/>
  <c r="V27" i="2"/>
  <c r="X27" i="2"/>
  <c r="Z27" i="2"/>
  <c r="AB27" i="2"/>
  <c r="F28" i="2"/>
  <c r="H28" i="2"/>
  <c r="J28" i="2"/>
  <c r="L28" i="2"/>
  <c r="N28" i="2"/>
  <c r="P28" i="2"/>
  <c r="AC28" i="2" s="1"/>
  <c r="R28" i="2"/>
  <c r="T28" i="2"/>
  <c r="V28" i="2"/>
  <c r="X28" i="2"/>
  <c r="Z28" i="2"/>
  <c r="AB28" i="2"/>
  <c r="F29" i="2"/>
  <c r="AC29" i="2" s="1"/>
  <c r="H29" i="2"/>
  <c r="J29" i="2"/>
  <c r="L29" i="2"/>
  <c r="N29" i="2"/>
  <c r="P29" i="2"/>
  <c r="R29" i="2"/>
  <c r="T29" i="2"/>
  <c r="V29" i="2"/>
  <c r="X29" i="2"/>
  <c r="Z29" i="2"/>
  <c r="AB29" i="2"/>
  <c r="F30" i="2"/>
  <c r="H30" i="2"/>
  <c r="AC30" i="2" s="1"/>
  <c r="J30" i="2"/>
  <c r="L30" i="2"/>
  <c r="N30" i="2"/>
  <c r="P30" i="2"/>
  <c r="R30" i="2"/>
  <c r="T30" i="2"/>
  <c r="V30" i="2"/>
  <c r="X30" i="2"/>
  <c r="Z30" i="2"/>
  <c r="AB30" i="2"/>
  <c r="F31" i="2"/>
  <c r="H31" i="2"/>
  <c r="J31" i="2"/>
  <c r="L31" i="2"/>
  <c r="N31" i="2"/>
  <c r="P31" i="2"/>
  <c r="AC31" i="2" s="1"/>
  <c r="R31" i="2"/>
  <c r="T31" i="2"/>
  <c r="V31" i="2"/>
  <c r="X31" i="2"/>
  <c r="Z31" i="2"/>
  <c r="AB31" i="2"/>
  <c r="F32" i="2"/>
  <c r="AC32" i="2" s="1"/>
  <c r="H32" i="2"/>
  <c r="J32" i="2"/>
  <c r="L32" i="2"/>
  <c r="N32" i="2"/>
  <c r="P32" i="2"/>
  <c r="R32" i="2"/>
  <c r="T32" i="2"/>
  <c r="V32" i="2"/>
  <c r="X32" i="2"/>
  <c r="Z32" i="2"/>
  <c r="AB32" i="2"/>
  <c r="F33" i="2"/>
  <c r="H33" i="2"/>
  <c r="J33" i="2"/>
  <c r="AC33" i="2" s="1"/>
  <c r="L33" i="2"/>
  <c r="N33" i="2"/>
  <c r="P33" i="2"/>
  <c r="R33" i="2"/>
  <c r="T33" i="2"/>
  <c r="V33" i="2"/>
  <c r="X33" i="2"/>
  <c r="Z33" i="2"/>
  <c r="AB33" i="2"/>
  <c r="F34" i="2"/>
  <c r="AC34" i="2" s="1"/>
  <c r="H34" i="2"/>
  <c r="J34" i="2"/>
  <c r="L34" i="2"/>
  <c r="N34" i="2"/>
  <c r="P34" i="2"/>
  <c r="R34" i="2"/>
  <c r="T34" i="2"/>
  <c r="V34" i="2"/>
  <c r="X34" i="2"/>
  <c r="Z34" i="2"/>
  <c r="AB34" i="2"/>
  <c r="F35" i="2"/>
  <c r="AC35" i="2" s="1"/>
  <c r="H35" i="2"/>
  <c r="J35" i="2"/>
  <c r="L35" i="2"/>
  <c r="N35" i="2"/>
  <c r="P35" i="2"/>
  <c r="R35" i="2"/>
  <c r="T35" i="2"/>
  <c r="V35" i="2"/>
  <c r="X35" i="2"/>
  <c r="Z35" i="2"/>
  <c r="AB35" i="2"/>
  <c r="F36" i="2"/>
  <c r="H36" i="2"/>
  <c r="J36" i="2"/>
  <c r="L36" i="2"/>
  <c r="N36" i="2"/>
  <c r="P36" i="2"/>
  <c r="R36" i="2"/>
  <c r="T36" i="2"/>
  <c r="V36" i="2"/>
  <c r="X36" i="2"/>
  <c r="Z36" i="2"/>
  <c r="AB36" i="2"/>
  <c r="AC36" i="2"/>
  <c r="F37" i="2"/>
  <c r="AC37" i="2" s="1"/>
  <c r="H37" i="2"/>
  <c r="J37" i="2"/>
  <c r="L37" i="2"/>
  <c r="N37" i="2"/>
  <c r="P37" i="2"/>
  <c r="R37" i="2"/>
  <c r="T37" i="2"/>
  <c r="V37" i="2"/>
  <c r="X37" i="2"/>
  <c r="Z37" i="2"/>
  <c r="AB37" i="2"/>
  <c r="F38" i="2"/>
  <c r="H38" i="2"/>
  <c r="AC38" i="2" s="1"/>
  <c r="J38" i="2"/>
  <c r="L38" i="2"/>
  <c r="N38" i="2"/>
  <c r="P38" i="2"/>
  <c r="R38" i="2"/>
  <c r="T38" i="2"/>
  <c r="V38" i="2"/>
  <c r="X38" i="2"/>
  <c r="Z38" i="2"/>
  <c r="AB38" i="2"/>
  <c r="F39" i="2"/>
  <c r="H39" i="2"/>
  <c r="J39" i="2"/>
  <c r="L39" i="2"/>
  <c r="N39" i="2"/>
  <c r="P39" i="2"/>
  <c r="AC39" i="2" s="1"/>
  <c r="R39" i="2"/>
  <c r="T39" i="2"/>
  <c r="V39" i="2"/>
  <c r="X39" i="2"/>
  <c r="Z39" i="2"/>
  <c r="AB39" i="2"/>
  <c r="AH39" i="2"/>
  <c r="F40" i="2"/>
  <c r="AC40" i="2" s="1"/>
  <c r="H40" i="2"/>
  <c r="J40" i="2"/>
  <c r="L40" i="2"/>
  <c r="N40" i="2"/>
  <c r="P40" i="2"/>
  <c r="R40" i="2"/>
  <c r="T40" i="2"/>
  <c r="V40" i="2"/>
  <c r="X40" i="2"/>
  <c r="Z40" i="2"/>
  <c r="AB40" i="2"/>
  <c r="AH40" i="2"/>
  <c r="F41" i="2"/>
  <c r="AC41" i="2" s="1"/>
  <c r="H41" i="2"/>
  <c r="J41" i="2"/>
  <c r="L41" i="2"/>
  <c r="N41" i="2"/>
  <c r="P41" i="2"/>
  <c r="R41" i="2"/>
  <c r="T41" i="2"/>
  <c r="V41" i="2"/>
  <c r="X41" i="2"/>
  <c r="Z41" i="2"/>
  <c r="AB41" i="2"/>
  <c r="AH41" i="2"/>
  <c r="F42" i="2"/>
  <c r="H42" i="2"/>
  <c r="AC42" i="2" s="1"/>
  <c r="J42" i="2"/>
  <c r="L42" i="2"/>
  <c r="N42" i="2"/>
  <c r="P42" i="2"/>
  <c r="R42" i="2"/>
  <c r="T42" i="2"/>
  <c r="V42" i="2"/>
  <c r="X42" i="2"/>
  <c r="Z42" i="2"/>
  <c r="AB42" i="2"/>
  <c r="AH42" i="2"/>
  <c r="F43" i="2"/>
  <c r="H43" i="2"/>
  <c r="J43" i="2"/>
  <c r="L43" i="2"/>
  <c r="N43" i="2"/>
  <c r="P43" i="2"/>
  <c r="R43" i="2"/>
  <c r="T43" i="2"/>
  <c r="V43" i="2"/>
  <c r="X43" i="2"/>
  <c r="Z43" i="2"/>
  <c r="AB43" i="2"/>
  <c r="AC43" i="2"/>
  <c r="AH43" i="2"/>
  <c r="F44" i="2"/>
  <c r="AC44" i="2" s="1"/>
  <c r="H44" i="2"/>
  <c r="J44" i="2"/>
  <c r="L44" i="2"/>
  <c r="N44" i="2"/>
  <c r="P44" i="2"/>
  <c r="R44" i="2"/>
  <c r="T44" i="2"/>
  <c r="V44" i="2"/>
  <c r="X44" i="2"/>
  <c r="Z44" i="2"/>
  <c r="AB44" i="2"/>
  <c r="AH44" i="2"/>
  <c r="F45" i="2"/>
  <c r="AC45" i="2" s="1"/>
  <c r="H45" i="2"/>
  <c r="J45" i="2"/>
  <c r="L45" i="2"/>
  <c r="N45" i="2"/>
  <c r="P45" i="2"/>
  <c r="R45" i="2"/>
  <c r="T45" i="2"/>
  <c r="V45" i="2"/>
  <c r="X45" i="2"/>
  <c r="Z45" i="2"/>
  <c r="AB45" i="2"/>
  <c r="AH45" i="2"/>
  <c r="F46" i="2"/>
  <c r="AC46" i="2" s="1"/>
  <c r="H46" i="2"/>
  <c r="J46" i="2"/>
  <c r="L46" i="2"/>
  <c r="N46" i="2"/>
  <c r="P46" i="2"/>
  <c r="R46" i="2"/>
  <c r="T46" i="2"/>
  <c r="V46" i="2"/>
  <c r="X46" i="2"/>
  <c r="Z46" i="2"/>
  <c r="AB46" i="2"/>
  <c r="AH46" i="2"/>
  <c r="F47" i="2"/>
  <c r="H47" i="2"/>
  <c r="J47" i="2"/>
  <c r="AC47" i="2" s="1"/>
  <c r="L47" i="2"/>
  <c r="N47" i="2"/>
  <c r="P47" i="2"/>
  <c r="R47" i="2"/>
  <c r="T47" i="2"/>
  <c r="V47" i="2"/>
  <c r="X47" i="2"/>
  <c r="Z47" i="2"/>
  <c r="AB47" i="2"/>
  <c r="AH47" i="2"/>
  <c r="F48" i="2"/>
  <c r="H48" i="2"/>
  <c r="J48" i="2"/>
  <c r="L48" i="2"/>
  <c r="N48" i="2"/>
  <c r="P48" i="2"/>
  <c r="AC48" i="2" s="1"/>
  <c r="R48" i="2"/>
  <c r="T48" i="2"/>
  <c r="V48" i="2"/>
  <c r="X48" i="2"/>
  <c r="Z48" i="2"/>
  <c r="AB48" i="2"/>
  <c r="AH48" i="2"/>
  <c r="F49" i="2"/>
  <c r="AC49" i="2" s="1"/>
  <c r="H49" i="2"/>
  <c r="J49" i="2"/>
  <c r="L49" i="2"/>
  <c r="N49" i="2"/>
  <c r="P49" i="2"/>
  <c r="R49" i="2"/>
  <c r="T49" i="2"/>
  <c r="V49" i="2"/>
  <c r="X49" i="2"/>
  <c r="Z49" i="2"/>
  <c r="AB49" i="2"/>
  <c r="AH49" i="2"/>
  <c r="F50" i="2"/>
  <c r="AC50" i="2" s="1"/>
  <c r="H50" i="2"/>
  <c r="J50" i="2"/>
  <c r="L50" i="2"/>
  <c r="N50" i="2"/>
  <c r="P50" i="2"/>
  <c r="R50" i="2"/>
  <c r="T50" i="2"/>
  <c r="V50" i="2"/>
  <c r="X50" i="2"/>
  <c r="Z50" i="2"/>
  <c r="AB50" i="2"/>
  <c r="AH50" i="2"/>
  <c r="F51" i="2"/>
  <c r="H51" i="2"/>
  <c r="J51" i="2"/>
  <c r="L51" i="2"/>
  <c r="AC51" i="2" s="1"/>
  <c r="N51" i="2"/>
  <c r="P51" i="2"/>
  <c r="R51" i="2"/>
  <c r="T51" i="2"/>
  <c r="V51" i="2"/>
  <c r="X51" i="2"/>
  <c r="Z51" i="2"/>
  <c r="AB51" i="2"/>
  <c r="AH51" i="2"/>
  <c r="F52" i="2"/>
  <c r="H52" i="2"/>
  <c r="J52" i="2"/>
  <c r="L52" i="2"/>
  <c r="N52" i="2"/>
  <c r="P52" i="2"/>
  <c r="AC52" i="2" s="1"/>
  <c r="R52" i="2"/>
  <c r="T52" i="2"/>
  <c r="V52" i="2"/>
  <c r="X52" i="2"/>
  <c r="Z52" i="2"/>
  <c r="AB52" i="2"/>
  <c r="AH52" i="2"/>
  <c r="F53" i="2"/>
  <c r="AC53" i="2" s="1"/>
  <c r="H53" i="2"/>
  <c r="J53" i="2"/>
  <c r="L53" i="2"/>
  <c r="N53" i="2"/>
  <c r="P53" i="2"/>
  <c r="R53" i="2"/>
  <c r="T53" i="2"/>
  <c r="V53" i="2"/>
  <c r="X53" i="2"/>
  <c r="Z53" i="2"/>
  <c r="AB53" i="2"/>
  <c r="AH53" i="2"/>
  <c r="F54" i="2"/>
  <c r="AC54" i="2" s="1"/>
  <c r="H54" i="2"/>
  <c r="J54" i="2"/>
  <c r="L54" i="2"/>
  <c r="N54" i="2"/>
  <c r="P54" i="2"/>
  <c r="R54" i="2"/>
  <c r="T54" i="2"/>
  <c r="V54" i="2"/>
  <c r="X54" i="2"/>
  <c r="Z54" i="2"/>
  <c r="AB54" i="2"/>
  <c r="AH54" i="2"/>
  <c r="F55" i="2"/>
  <c r="H55" i="2"/>
  <c r="J55" i="2"/>
  <c r="L55" i="2"/>
  <c r="AC55" i="2" s="1"/>
  <c r="N55" i="2"/>
  <c r="P55" i="2"/>
  <c r="R55" i="2"/>
  <c r="T55" i="2"/>
  <c r="V55" i="2"/>
  <c r="X55" i="2"/>
  <c r="Z55" i="2"/>
  <c r="AB55" i="2"/>
  <c r="AH55" i="2"/>
  <c r="F56" i="2"/>
  <c r="H56" i="2"/>
  <c r="J56" i="2"/>
  <c r="L56" i="2"/>
  <c r="N56" i="2"/>
  <c r="P56" i="2"/>
  <c r="AC56" i="2" s="1"/>
  <c r="R56" i="2"/>
  <c r="T56" i="2"/>
  <c r="V56" i="2"/>
  <c r="X56" i="2"/>
  <c r="Z56" i="2"/>
  <c r="AB56" i="2"/>
  <c r="AH56" i="2"/>
  <c r="F57" i="2"/>
  <c r="AC57" i="2" s="1"/>
  <c r="H57" i="2"/>
  <c r="J57" i="2"/>
  <c r="L57" i="2"/>
  <c r="N57" i="2"/>
  <c r="P57" i="2"/>
  <c r="R57" i="2"/>
  <c r="T57" i="2"/>
  <c r="V57" i="2"/>
  <c r="X57" i="2"/>
  <c r="Z57" i="2"/>
  <c r="AB57" i="2"/>
  <c r="AH57" i="2"/>
  <c r="F58" i="2"/>
  <c r="AC58" i="2" s="1"/>
  <c r="H58" i="2"/>
  <c r="J58" i="2"/>
  <c r="L58" i="2"/>
  <c r="N58" i="2"/>
  <c r="P58" i="2"/>
  <c r="R58" i="2"/>
  <c r="T58" i="2"/>
  <c r="V58" i="2"/>
  <c r="X58" i="2"/>
  <c r="Z58" i="2"/>
  <c r="AB58" i="2"/>
  <c r="AH58" i="2"/>
  <c r="L59" i="2"/>
  <c r="AB59" i="2"/>
  <c r="F67" i="2"/>
  <c r="F119" i="2" s="1"/>
  <c r="F123" i="2" s="1"/>
  <c r="H67" i="2"/>
  <c r="H119" i="2" s="1"/>
  <c r="J67" i="2"/>
  <c r="L67" i="2"/>
  <c r="N67" i="2"/>
  <c r="P67" i="2"/>
  <c r="R67" i="2"/>
  <c r="R119" i="2" s="1"/>
  <c r="R123" i="2" s="1"/>
  <c r="T67" i="2"/>
  <c r="V67" i="2"/>
  <c r="V119" i="2" s="1"/>
  <c r="V123" i="2" s="1"/>
  <c r="X67" i="2"/>
  <c r="X119" i="2" s="1"/>
  <c r="X123" i="2" s="1"/>
  <c r="Z67" i="2"/>
  <c r="AB67" i="2"/>
  <c r="F68" i="2"/>
  <c r="AC68" i="2" s="1"/>
  <c r="H68" i="2"/>
  <c r="J68" i="2"/>
  <c r="J119" i="2" s="1"/>
  <c r="J123" i="2" s="1"/>
  <c r="L68" i="2"/>
  <c r="N68" i="2"/>
  <c r="P68" i="2"/>
  <c r="R68" i="2"/>
  <c r="T68" i="2"/>
  <c r="V68" i="2"/>
  <c r="X68" i="2"/>
  <c r="Z68" i="2"/>
  <c r="Z119" i="2" s="1"/>
  <c r="Z123" i="2" s="1"/>
  <c r="AB68" i="2"/>
  <c r="F69" i="2"/>
  <c r="H69" i="2"/>
  <c r="J69" i="2"/>
  <c r="L69" i="2"/>
  <c r="AC69" i="2" s="1"/>
  <c r="N69" i="2"/>
  <c r="P69" i="2"/>
  <c r="R69" i="2"/>
  <c r="T69" i="2"/>
  <c r="V69" i="2"/>
  <c r="X69" i="2"/>
  <c r="Z69" i="2"/>
  <c r="AB69" i="2"/>
  <c r="AB119" i="2" s="1"/>
  <c r="AB123" i="2" s="1"/>
  <c r="F70" i="2"/>
  <c r="AC70" i="2" s="1"/>
  <c r="H70" i="2"/>
  <c r="J70" i="2"/>
  <c r="L70" i="2"/>
  <c r="N70" i="2"/>
  <c r="P70" i="2"/>
  <c r="R70" i="2"/>
  <c r="T70" i="2"/>
  <c r="V70" i="2"/>
  <c r="X70" i="2"/>
  <c r="Z70" i="2"/>
  <c r="AB70" i="2"/>
  <c r="F71" i="2"/>
  <c r="AC71" i="2" s="1"/>
  <c r="H71" i="2"/>
  <c r="J71" i="2"/>
  <c r="L71" i="2"/>
  <c r="N71" i="2"/>
  <c r="P71" i="2"/>
  <c r="R71" i="2"/>
  <c r="T71" i="2"/>
  <c r="V71" i="2"/>
  <c r="X71" i="2"/>
  <c r="Z71" i="2"/>
  <c r="AB71" i="2"/>
  <c r="F72" i="2"/>
  <c r="H72" i="2"/>
  <c r="J72" i="2"/>
  <c r="L72" i="2"/>
  <c r="N72" i="2"/>
  <c r="AC72" i="2" s="1"/>
  <c r="P72" i="2"/>
  <c r="R72" i="2"/>
  <c r="T72" i="2"/>
  <c r="V72" i="2"/>
  <c r="X72" i="2"/>
  <c r="Z72" i="2"/>
  <c r="AB72" i="2"/>
  <c r="F73" i="2"/>
  <c r="AC73" i="2" s="1"/>
  <c r="H73" i="2"/>
  <c r="J73" i="2"/>
  <c r="L73" i="2"/>
  <c r="N73" i="2"/>
  <c r="P73" i="2"/>
  <c r="R73" i="2"/>
  <c r="T73" i="2"/>
  <c r="T119" i="2" s="1"/>
  <c r="Z73" i="2"/>
  <c r="AB73" i="2"/>
  <c r="F74" i="2"/>
  <c r="H74" i="2"/>
  <c r="J74" i="2"/>
  <c r="L74" i="2"/>
  <c r="N74" i="2"/>
  <c r="P74" i="2"/>
  <c r="R74" i="2"/>
  <c r="T74" i="2"/>
  <c r="V74" i="2"/>
  <c r="X74" i="2"/>
  <c r="Z74" i="2"/>
  <c r="AB74" i="2"/>
  <c r="AC74" i="2"/>
  <c r="F75" i="2"/>
  <c r="AC75" i="2" s="1"/>
  <c r="H75" i="2"/>
  <c r="J75" i="2"/>
  <c r="L75" i="2"/>
  <c r="N75" i="2"/>
  <c r="P75" i="2"/>
  <c r="R75" i="2"/>
  <c r="T75" i="2"/>
  <c r="V75" i="2"/>
  <c r="X75" i="2"/>
  <c r="Z75" i="2"/>
  <c r="AB75" i="2"/>
  <c r="AC76" i="2"/>
  <c r="AC77" i="2"/>
  <c r="AC78" i="2"/>
  <c r="F79" i="2"/>
  <c r="AC79" i="2" s="1"/>
  <c r="H79" i="2"/>
  <c r="J79" i="2"/>
  <c r="L79" i="2"/>
  <c r="N79" i="2"/>
  <c r="P79" i="2"/>
  <c r="R79" i="2"/>
  <c r="T79" i="2"/>
  <c r="V79" i="2"/>
  <c r="X79" i="2"/>
  <c r="Z79" i="2"/>
  <c r="AB79" i="2"/>
  <c r="F80" i="2"/>
  <c r="AC80" i="2" s="1"/>
  <c r="H80" i="2"/>
  <c r="J80" i="2"/>
  <c r="L80" i="2"/>
  <c r="N80" i="2"/>
  <c r="P80" i="2"/>
  <c r="R80" i="2"/>
  <c r="T80" i="2"/>
  <c r="X80" i="2"/>
  <c r="Z80" i="2"/>
  <c r="AB80" i="2"/>
  <c r="F81" i="2"/>
  <c r="H81" i="2"/>
  <c r="J81" i="2"/>
  <c r="L81" i="2"/>
  <c r="N81" i="2"/>
  <c r="P81" i="2"/>
  <c r="AC81" i="2" s="1"/>
  <c r="R81" i="2"/>
  <c r="T81" i="2"/>
  <c r="V81" i="2"/>
  <c r="X81" i="2"/>
  <c r="Z81" i="2"/>
  <c r="AB81" i="2"/>
  <c r="F82" i="2"/>
  <c r="AC82" i="2" s="1"/>
  <c r="H82" i="2"/>
  <c r="J82" i="2"/>
  <c r="L82" i="2"/>
  <c r="N82" i="2"/>
  <c r="P82" i="2"/>
  <c r="R82" i="2"/>
  <c r="T82" i="2"/>
  <c r="V82" i="2"/>
  <c r="X82" i="2"/>
  <c r="Z82" i="2"/>
  <c r="AB82" i="2"/>
  <c r="F83" i="2"/>
  <c r="H83" i="2"/>
  <c r="J83" i="2"/>
  <c r="L83" i="2"/>
  <c r="AC83" i="2" s="1"/>
  <c r="N83" i="2"/>
  <c r="P83" i="2"/>
  <c r="R83" i="2"/>
  <c r="T83" i="2"/>
  <c r="V83" i="2"/>
  <c r="X83" i="2"/>
  <c r="Z83" i="2"/>
  <c r="AB83" i="2"/>
  <c r="F84" i="2"/>
  <c r="AC84" i="2" s="1"/>
  <c r="H84" i="2"/>
  <c r="J84" i="2"/>
  <c r="L84" i="2"/>
  <c r="N84" i="2"/>
  <c r="P84" i="2"/>
  <c r="R84" i="2"/>
  <c r="T84" i="2"/>
  <c r="V84" i="2"/>
  <c r="X84" i="2"/>
  <c r="Z84" i="2"/>
  <c r="AB84" i="2"/>
  <c r="F85" i="2"/>
  <c r="AC85" i="2" s="1"/>
  <c r="H85" i="2"/>
  <c r="J85" i="2"/>
  <c r="L85" i="2"/>
  <c r="N85" i="2"/>
  <c r="P85" i="2"/>
  <c r="R85" i="2"/>
  <c r="T85" i="2"/>
  <c r="V85" i="2"/>
  <c r="X85" i="2"/>
  <c r="Z85" i="2"/>
  <c r="AB85" i="2"/>
  <c r="F86" i="2"/>
  <c r="H86" i="2"/>
  <c r="J86" i="2"/>
  <c r="L86" i="2"/>
  <c r="N86" i="2"/>
  <c r="P86" i="2"/>
  <c r="R86" i="2"/>
  <c r="T86" i="2"/>
  <c r="V86" i="2"/>
  <c r="X86" i="2"/>
  <c r="Z86" i="2"/>
  <c r="AB86" i="2"/>
  <c r="AC86" i="2"/>
  <c r="F87" i="2"/>
  <c r="AC87" i="2" s="1"/>
  <c r="H87" i="2"/>
  <c r="J87" i="2"/>
  <c r="L87" i="2"/>
  <c r="N87" i="2"/>
  <c r="P87" i="2"/>
  <c r="R87" i="2"/>
  <c r="T87" i="2"/>
  <c r="V87" i="2"/>
  <c r="X87" i="2"/>
  <c r="Z87" i="2"/>
  <c r="AB87" i="2"/>
  <c r="F88" i="2"/>
  <c r="H88" i="2"/>
  <c r="AC88" i="2" s="1"/>
  <c r="J88" i="2"/>
  <c r="L88" i="2"/>
  <c r="N88" i="2"/>
  <c r="P88" i="2"/>
  <c r="R88" i="2"/>
  <c r="T88" i="2"/>
  <c r="V88" i="2"/>
  <c r="X88" i="2"/>
  <c r="Z88" i="2"/>
  <c r="AB88" i="2"/>
  <c r="F89" i="2"/>
  <c r="H89" i="2"/>
  <c r="J89" i="2"/>
  <c r="L89" i="2"/>
  <c r="N89" i="2"/>
  <c r="P89" i="2"/>
  <c r="AC89" i="2" s="1"/>
  <c r="R89" i="2"/>
  <c r="T89" i="2"/>
  <c r="V89" i="2"/>
  <c r="X89" i="2"/>
  <c r="Z89" i="2"/>
  <c r="AB89" i="2"/>
  <c r="F90" i="2"/>
  <c r="AC90" i="2" s="1"/>
  <c r="H90" i="2"/>
  <c r="J90" i="2"/>
  <c r="L90" i="2"/>
  <c r="N90" i="2"/>
  <c r="P90" i="2"/>
  <c r="R90" i="2"/>
  <c r="T90" i="2"/>
  <c r="V90" i="2"/>
  <c r="X90" i="2"/>
  <c r="Z90" i="2"/>
  <c r="AB90" i="2"/>
  <c r="F91" i="2"/>
  <c r="H91" i="2"/>
  <c r="AC91" i="2" s="1"/>
  <c r="J91" i="2"/>
  <c r="L91" i="2"/>
  <c r="N91" i="2"/>
  <c r="P91" i="2"/>
  <c r="R91" i="2"/>
  <c r="T91" i="2"/>
  <c r="V91" i="2"/>
  <c r="X91" i="2"/>
  <c r="Z91" i="2"/>
  <c r="AB91" i="2"/>
  <c r="F92" i="2"/>
  <c r="H92" i="2"/>
  <c r="J92" i="2"/>
  <c r="L92" i="2"/>
  <c r="N92" i="2"/>
  <c r="P92" i="2"/>
  <c r="AC92" i="2" s="1"/>
  <c r="R92" i="2"/>
  <c r="T92" i="2"/>
  <c r="V92" i="2"/>
  <c r="X92" i="2"/>
  <c r="Z92" i="2"/>
  <c r="AB92" i="2"/>
  <c r="F93" i="2"/>
  <c r="AC93" i="2" s="1"/>
  <c r="H93" i="2"/>
  <c r="J93" i="2"/>
  <c r="L93" i="2"/>
  <c r="N93" i="2"/>
  <c r="P93" i="2"/>
  <c r="R93" i="2"/>
  <c r="T93" i="2"/>
  <c r="V93" i="2"/>
  <c r="X93" i="2"/>
  <c r="Z93" i="2"/>
  <c r="AB93" i="2"/>
  <c r="F94" i="2"/>
  <c r="H94" i="2"/>
  <c r="J94" i="2"/>
  <c r="L94" i="2"/>
  <c r="AC94" i="2" s="1"/>
  <c r="N94" i="2"/>
  <c r="P94" i="2"/>
  <c r="R94" i="2"/>
  <c r="T94" i="2"/>
  <c r="V94" i="2"/>
  <c r="X94" i="2"/>
  <c r="Z94" i="2"/>
  <c r="AB94" i="2"/>
  <c r="F95" i="2"/>
  <c r="AC95" i="2" s="1"/>
  <c r="H95" i="2"/>
  <c r="J95" i="2"/>
  <c r="L95" i="2"/>
  <c r="N95" i="2"/>
  <c r="P95" i="2"/>
  <c r="R95" i="2"/>
  <c r="T95" i="2"/>
  <c r="V95" i="2"/>
  <c r="X95" i="2"/>
  <c r="Z95" i="2"/>
  <c r="AB95" i="2"/>
  <c r="F96" i="2"/>
  <c r="AC96" i="2" s="1"/>
  <c r="H96" i="2"/>
  <c r="J96" i="2"/>
  <c r="L96" i="2"/>
  <c r="N96" i="2"/>
  <c r="P96" i="2"/>
  <c r="R96" i="2"/>
  <c r="T96" i="2"/>
  <c r="V96" i="2"/>
  <c r="X96" i="2"/>
  <c r="Z96" i="2"/>
  <c r="AB96" i="2"/>
  <c r="F97" i="2"/>
  <c r="H97" i="2"/>
  <c r="J97" i="2"/>
  <c r="L97" i="2"/>
  <c r="N97" i="2"/>
  <c r="P97" i="2"/>
  <c r="R97" i="2"/>
  <c r="T97" i="2"/>
  <c r="V97" i="2"/>
  <c r="X97" i="2"/>
  <c r="Z97" i="2"/>
  <c r="AB97" i="2"/>
  <c r="AC97" i="2"/>
  <c r="F98" i="2"/>
  <c r="AC98" i="2" s="1"/>
  <c r="H98" i="2"/>
  <c r="J98" i="2"/>
  <c r="L98" i="2"/>
  <c r="N98" i="2"/>
  <c r="P98" i="2"/>
  <c r="R98" i="2"/>
  <c r="T98" i="2"/>
  <c r="V98" i="2"/>
  <c r="X98" i="2"/>
  <c r="Z98" i="2"/>
  <c r="AB98" i="2"/>
  <c r="F99" i="2"/>
  <c r="H99" i="2"/>
  <c r="AC99" i="2" s="1"/>
  <c r="J99" i="2"/>
  <c r="L99" i="2"/>
  <c r="N99" i="2"/>
  <c r="P99" i="2"/>
  <c r="R99" i="2"/>
  <c r="T99" i="2"/>
  <c r="V99" i="2"/>
  <c r="X99" i="2"/>
  <c r="Z99" i="2"/>
  <c r="AB99" i="2"/>
  <c r="AH99" i="2"/>
  <c r="F100" i="2"/>
  <c r="H100" i="2"/>
  <c r="J100" i="2"/>
  <c r="L100" i="2"/>
  <c r="AC100" i="2" s="1"/>
  <c r="N100" i="2"/>
  <c r="P100" i="2"/>
  <c r="R100" i="2"/>
  <c r="T100" i="2"/>
  <c r="V100" i="2"/>
  <c r="X100" i="2"/>
  <c r="Z100" i="2"/>
  <c r="AB100" i="2"/>
  <c r="AH100" i="2"/>
  <c r="F101" i="2"/>
  <c r="H101" i="2"/>
  <c r="L101" i="2"/>
  <c r="N101" i="2"/>
  <c r="P101" i="2"/>
  <c r="AC101" i="2" s="1"/>
  <c r="R101" i="2"/>
  <c r="T101" i="2"/>
  <c r="V101" i="2"/>
  <c r="X101" i="2"/>
  <c r="Z101" i="2"/>
  <c r="AB101" i="2"/>
  <c r="AH101" i="2"/>
  <c r="F102" i="2"/>
  <c r="AC102" i="2" s="1"/>
  <c r="H102" i="2"/>
  <c r="J102" i="2"/>
  <c r="L102" i="2"/>
  <c r="N102" i="2"/>
  <c r="P102" i="2"/>
  <c r="R102" i="2"/>
  <c r="T102" i="2"/>
  <c r="V102" i="2"/>
  <c r="X102" i="2"/>
  <c r="Z102" i="2"/>
  <c r="AB102" i="2"/>
  <c r="AH102" i="2"/>
  <c r="F103" i="2"/>
  <c r="H103" i="2"/>
  <c r="AC103" i="2" s="1"/>
  <c r="J103" i="2"/>
  <c r="L103" i="2"/>
  <c r="N103" i="2"/>
  <c r="P103" i="2"/>
  <c r="R103" i="2"/>
  <c r="T103" i="2"/>
  <c r="V103" i="2"/>
  <c r="X103" i="2"/>
  <c r="Z103" i="2"/>
  <c r="AB103" i="2"/>
  <c r="AH103" i="2"/>
  <c r="AC104" i="2"/>
  <c r="AH104" i="2"/>
  <c r="F105" i="2"/>
  <c r="H105" i="2"/>
  <c r="AC105" i="2" s="1"/>
  <c r="J105" i="2"/>
  <c r="L105" i="2"/>
  <c r="N105" i="2"/>
  <c r="P105" i="2"/>
  <c r="R105" i="2"/>
  <c r="T105" i="2"/>
  <c r="V105" i="2"/>
  <c r="X105" i="2"/>
  <c r="Z105" i="2"/>
  <c r="AB105" i="2"/>
  <c r="AH105" i="2"/>
  <c r="F106" i="2"/>
  <c r="H106" i="2"/>
  <c r="J106" i="2"/>
  <c r="L106" i="2"/>
  <c r="N106" i="2"/>
  <c r="AC107" i="2" s="1"/>
  <c r="P106" i="2"/>
  <c r="R106" i="2"/>
  <c r="T106" i="2"/>
  <c r="V106" i="2"/>
  <c r="X106" i="2"/>
  <c r="Z106" i="2"/>
  <c r="AB106" i="2"/>
  <c r="AC106" i="2"/>
  <c r="AH106" i="2"/>
  <c r="F107" i="2"/>
  <c r="AC108" i="2" s="1"/>
  <c r="H107" i="2"/>
  <c r="J107" i="2"/>
  <c r="L107" i="2"/>
  <c r="N107" i="2"/>
  <c r="P107" i="2"/>
  <c r="R107" i="2"/>
  <c r="T107" i="2"/>
  <c r="V107" i="2"/>
  <c r="X107" i="2"/>
  <c r="Z107" i="2"/>
  <c r="AB107" i="2"/>
  <c r="AH107" i="2"/>
  <c r="F108" i="2"/>
  <c r="AC109" i="2" s="1"/>
  <c r="H108" i="2"/>
  <c r="J108" i="2"/>
  <c r="L108" i="2"/>
  <c r="N108" i="2"/>
  <c r="P108" i="2"/>
  <c r="R108" i="2"/>
  <c r="T108" i="2"/>
  <c r="V108" i="2"/>
  <c r="X108" i="2"/>
  <c r="Z108" i="2"/>
  <c r="AB108" i="2"/>
  <c r="AH108" i="2"/>
  <c r="F109" i="2"/>
  <c r="H109" i="2"/>
  <c r="AC110" i="2" s="1"/>
  <c r="J109" i="2"/>
  <c r="L109" i="2"/>
  <c r="N109" i="2"/>
  <c r="P109" i="2"/>
  <c r="R109" i="2"/>
  <c r="T109" i="2"/>
  <c r="V109" i="2"/>
  <c r="X109" i="2"/>
  <c r="Z109" i="2"/>
  <c r="AB109" i="2"/>
  <c r="AH109" i="2"/>
  <c r="F110" i="2"/>
  <c r="H110" i="2"/>
  <c r="J110" i="2"/>
  <c r="L110" i="2"/>
  <c r="AC111" i="2" s="1"/>
  <c r="N110" i="2"/>
  <c r="P110" i="2"/>
  <c r="R110" i="2"/>
  <c r="T110" i="2"/>
  <c r="V110" i="2"/>
  <c r="X110" i="2"/>
  <c r="Z110" i="2"/>
  <c r="AB110" i="2"/>
  <c r="AH110" i="2"/>
  <c r="F111" i="2"/>
  <c r="AC112" i="2" s="1"/>
  <c r="H111" i="2"/>
  <c r="J111" i="2"/>
  <c r="L111" i="2"/>
  <c r="N111" i="2"/>
  <c r="P111" i="2"/>
  <c r="R111" i="2"/>
  <c r="T111" i="2"/>
  <c r="V111" i="2"/>
  <c r="X111" i="2"/>
  <c r="Z111" i="2"/>
  <c r="AB111" i="2"/>
  <c r="AH111" i="2"/>
  <c r="F112" i="2"/>
  <c r="AC113" i="2" s="1"/>
  <c r="H112" i="2"/>
  <c r="J112" i="2"/>
  <c r="L112" i="2"/>
  <c r="N112" i="2"/>
  <c r="P112" i="2"/>
  <c r="R112" i="2"/>
  <c r="T112" i="2"/>
  <c r="V112" i="2"/>
  <c r="X112" i="2"/>
  <c r="Z112" i="2"/>
  <c r="AB112" i="2"/>
  <c r="AH112" i="2"/>
  <c r="F113" i="2"/>
  <c r="H113" i="2"/>
  <c r="AC114" i="2" s="1"/>
  <c r="J113" i="2"/>
  <c r="L113" i="2"/>
  <c r="N113" i="2"/>
  <c r="P113" i="2"/>
  <c r="R113" i="2"/>
  <c r="T113" i="2"/>
  <c r="V113" i="2"/>
  <c r="X113" i="2"/>
  <c r="Z113" i="2"/>
  <c r="AB113" i="2"/>
  <c r="AH113" i="2"/>
  <c r="F114" i="2"/>
  <c r="H114" i="2"/>
  <c r="J114" i="2"/>
  <c r="AC115" i="2" s="1"/>
  <c r="L114" i="2"/>
  <c r="N114" i="2"/>
  <c r="P114" i="2"/>
  <c r="R114" i="2"/>
  <c r="T114" i="2"/>
  <c r="V114" i="2"/>
  <c r="X114" i="2"/>
  <c r="Z114" i="2"/>
  <c r="AB114" i="2"/>
  <c r="AH114" i="2"/>
  <c r="F115" i="2"/>
  <c r="AC116" i="2" s="1"/>
  <c r="H115" i="2"/>
  <c r="J115" i="2"/>
  <c r="L115" i="2"/>
  <c r="N115" i="2"/>
  <c r="P115" i="2"/>
  <c r="R115" i="2"/>
  <c r="T115" i="2"/>
  <c r="V115" i="2"/>
  <c r="X115" i="2"/>
  <c r="Z115" i="2"/>
  <c r="AB115" i="2"/>
  <c r="AH115" i="2"/>
  <c r="F116" i="2"/>
  <c r="AC117" i="2" s="1"/>
  <c r="H116" i="2"/>
  <c r="J116" i="2"/>
  <c r="L116" i="2"/>
  <c r="N116" i="2"/>
  <c r="P116" i="2"/>
  <c r="R116" i="2"/>
  <c r="T116" i="2"/>
  <c r="V116" i="2"/>
  <c r="X116" i="2"/>
  <c r="Z116" i="2"/>
  <c r="AB116" i="2"/>
  <c r="AH116" i="2"/>
  <c r="F117" i="2"/>
  <c r="H117" i="2"/>
  <c r="AC118" i="2" s="1"/>
  <c r="J117" i="2"/>
  <c r="L117" i="2"/>
  <c r="N117" i="2"/>
  <c r="P117" i="2"/>
  <c r="R117" i="2"/>
  <c r="T117" i="2"/>
  <c r="V117" i="2"/>
  <c r="X117" i="2"/>
  <c r="Z117" i="2"/>
  <c r="AB117" i="2"/>
  <c r="AH117" i="2"/>
  <c r="F118" i="2"/>
  <c r="H118" i="2"/>
  <c r="J118" i="2"/>
  <c r="L118" i="2"/>
  <c r="AC119" i="2" s="1"/>
  <c r="N118" i="2"/>
  <c r="P118" i="2"/>
  <c r="R118" i="2"/>
  <c r="T118" i="2"/>
  <c r="V118" i="2"/>
  <c r="X118" i="2"/>
  <c r="Z118" i="2"/>
  <c r="AB118" i="2"/>
  <c r="AH118" i="2"/>
  <c r="P119" i="2"/>
  <c r="P123" i="2" s="1"/>
  <c r="AH119" i="2"/>
  <c r="G66" i="3" l="1"/>
  <c r="Q18" i="3"/>
  <c r="U73" i="3"/>
  <c r="U77" i="3" s="1"/>
  <c r="AD39" i="3"/>
  <c r="AD70" i="3"/>
  <c r="AE67" i="3" s="1"/>
  <c r="O73" i="3"/>
  <c r="AD10" i="3"/>
  <c r="AD18" i="3"/>
  <c r="Q73" i="3"/>
  <c r="Q77" i="3" s="1"/>
  <c r="AD44" i="3"/>
  <c r="U18" i="3"/>
  <c r="AD71" i="3"/>
  <c r="AD72" i="3" s="1"/>
  <c r="K70" i="3"/>
  <c r="AD36" i="3"/>
  <c r="S66" i="3"/>
  <c r="K66" i="3"/>
  <c r="M61" i="3"/>
  <c r="M66" i="3" s="1"/>
  <c r="M73" i="3" s="1"/>
  <c r="M77" i="3" s="1"/>
  <c r="V18" i="3"/>
  <c r="V75" i="3" s="1"/>
  <c r="N18" i="3"/>
  <c r="N75" i="3" s="1"/>
  <c r="AD75" i="3" s="1"/>
  <c r="AQ10" i="3"/>
  <c r="K61" i="3"/>
  <c r="AD61" i="3" s="1"/>
  <c r="AD56" i="3"/>
  <c r="AD57" i="3" s="1"/>
  <c r="K54" i="3"/>
  <c r="G39" i="3"/>
  <c r="S17" i="3"/>
  <c r="S18" i="3" s="1"/>
  <c r="S73" i="3" s="1"/>
  <c r="S77" i="3" s="1"/>
  <c r="AD68" i="3"/>
  <c r="I61" i="3"/>
  <c r="I66" i="3" s="1"/>
  <c r="AD51" i="3"/>
  <c r="AD54" i="3" s="1"/>
  <c r="I48" i="3"/>
  <c r="I73" i="3" s="1"/>
  <c r="I77" i="3" s="1"/>
  <c r="G10" i="3"/>
  <c r="G73" i="3" s="1"/>
  <c r="G77" i="3" s="1"/>
  <c r="W61" i="3"/>
  <c r="W66" i="3" s="1"/>
  <c r="W73" i="3" s="1"/>
  <c r="W77" i="3" s="1"/>
  <c r="AD20" i="3"/>
  <c r="AD27" i="3" s="1"/>
  <c r="AE19" i="3" s="1"/>
  <c r="K44" i="3"/>
  <c r="AS9" i="3"/>
  <c r="AD89" i="2"/>
  <c r="AD99" i="2"/>
  <c r="AD45" i="2"/>
  <c r="AD29" i="2"/>
  <c r="AD106" i="2"/>
  <c r="AD19" i="2"/>
  <c r="T123" i="2"/>
  <c r="AD5" i="2"/>
  <c r="AD79" i="2"/>
  <c r="AD39" i="2"/>
  <c r="L119" i="2"/>
  <c r="L123" i="2" s="1"/>
  <c r="AC67" i="2"/>
  <c r="H59" i="2"/>
  <c r="H123" i="2" s="1"/>
  <c r="N119" i="2"/>
  <c r="N123" i="2" s="1"/>
  <c r="AC9" i="2"/>
  <c r="AC59" i="2" s="1"/>
  <c r="AE49" i="3" l="1"/>
  <c r="K73" i="3"/>
  <c r="K77" i="3" s="1"/>
  <c r="AE5" i="3"/>
  <c r="AE71" i="3"/>
  <c r="AD73" i="3"/>
  <c r="AD77" i="3" s="1"/>
  <c r="O77" i="3"/>
  <c r="AC120" i="2"/>
  <c r="AC123" i="2" s="1"/>
  <c r="F125" i="2" s="1"/>
  <c r="AD67" i="2"/>
</calcChain>
</file>

<file path=xl/sharedStrings.xml><?xml version="1.0" encoding="utf-8"?>
<sst xmlns="http://schemas.openxmlformats.org/spreadsheetml/2006/main" count="437" uniqueCount="180">
  <si>
    <t>Tier</t>
  </si>
  <si>
    <t>Directorate</t>
  </si>
  <si>
    <t>FY23 Rate</t>
  </si>
  <si>
    <t>Tier 1</t>
  </si>
  <si>
    <t>HQ/CS+</t>
  </si>
  <si>
    <t>Tier 2</t>
  </si>
  <si>
    <t>AFTD High</t>
  </si>
  <si>
    <t>AFTD Low</t>
  </si>
  <si>
    <t>ECTD High</t>
  </si>
  <si>
    <t>ECTD Low</t>
  </si>
  <si>
    <t>MSTD High</t>
  </si>
  <si>
    <t>MSTD Low</t>
  </si>
  <si>
    <t>TPID</t>
  </si>
  <si>
    <t>AMMO</t>
  </si>
  <si>
    <t>RTC Average</t>
  </si>
  <si>
    <t>Indirect Rates per Labor Hour</t>
  </si>
  <si>
    <t>Estimated Workload</t>
  </si>
  <si>
    <t>Totals</t>
  </si>
  <si>
    <t>Total</t>
  </si>
  <si>
    <t>Monthly Cost &amp; Paid Totals</t>
  </si>
  <si>
    <t>$$$/hour</t>
  </si>
  <si>
    <t xml:space="preserve"> </t>
  </si>
  <si>
    <t>GVT Labor</t>
  </si>
  <si>
    <t>RSSC Support Services</t>
  </si>
  <si>
    <t>RSSC Analyst</t>
  </si>
  <si>
    <t>RSSC Field Engr Tech</t>
  </si>
  <si>
    <t>RSSC Engr</t>
  </si>
  <si>
    <t>RSSC Admin Asst</t>
  </si>
  <si>
    <t>Contract Labor</t>
  </si>
  <si>
    <t>HOURS</t>
  </si>
  <si>
    <t>LABOR</t>
  </si>
  <si>
    <t>$$$/year</t>
  </si>
  <si>
    <t>Belarc BelManage Maint</t>
  </si>
  <si>
    <t>Kiwi Syslog Maint</t>
  </si>
  <si>
    <t>Labview</t>
  </si>
  <si>
    <t>Licenses</t>
  </si>
  <si>
    <t>ACTEN Radios</t>
  </si>
  <si>
    <t>ACTEN Radio Cotnract</t>
  </si>
  <si>
    <t>2 40 cards for ranges</t>
  </si>
  <si>
    <t>EME Expansion</t>
  </si>
  <si>
    <t>Contracts</t>
  </si>
  <si>
    <t>$$$</t>
  </si>
  <si>
    <t>EME part and materials</t>
  </si>
  <si>
    <t>$$$/qtr</t>
  </si>
  <si>
    <t>Trailer Repair</t>
  </si>
  <si>
    <t>Osilloscopes</t>
  </si>
  <si>
    <t>Spectrum Analyzer</t>
  </si>
  <si>
    <t>$$$/0cc</t>
  </si>
  <si>
    <t>Signal Generator</t>
  </si>
  <si>
    <t>Generator part and material</t>
  </si>
  <si>
    <t>Antennas/Cables</t>
  </si>
  <si>
    <t>ACTEN parts &amp; maint</t>
  </si>
  <si>
    <t>$$$/TDY</t>
  </si>
  <si>
    <t>RI Device Materials</t>
  </si>
  <si>
    <t>Non Labor Costs</t>
  </si>
  <si>
    <t>Costs</t>
  </si>
  <si>
    <t>Cost</t>
  </si>
  <si>
    <t>QTY</t>
  </si>
  <si>
    <t>Unit</t>
  </si>
  <si>
    <t>Expense</t>
  </si>
  <si>
    <t>Expense Item</t>
  </si>
  <si>
    <t>Comments and Assumptions</t>
  </si>
  <si>
    <t>Yearly</t>
  </si>
  <si>
    <t>September</t>
  </si>
  <si>
    <t>August</t>
  </si>
  <si>
    <t>July</t>
  </si>
  <si>
    <t>June</t>
  </si>
  <si>
    <t>May</t>
  </si>
  <si>
    <t>April</t>
  </si>
  <si>
    <t>March</t>
  </si>
  <si>
    <t>February</t>
  </si>
  <si>
    <t>January</t>
  </si>
  <si>
    <t>December</t>
  </si>
  <si>
    <t>November</t>
  </si>
  <si>
    <t>October</t>
  </si>
  <si>
    <t>Green Cells are safe to make data changes</t>
  </si>
  <si>
    <t>FY23 RF Engineering and Support (w/EME) Support Contribution to Sustainment Costs</t>
  </si>
  <si>
    <t>Branch Chief</t>
  </si>
  <si>
    <t>Team Lead</t>
  </si>
  <si>
    <t>Test Officer</t>
  </si>
  <si>
    <t>RSSC Support Service</t>
  </si>
  <si>
    <t xml:space="preserve">IT Equipment </t>
  </si>
  <si>
    <t>Safety Equipment</t>
  </si>
  <si>
    <t>Government Calibations</t>
  </si>
  <si>
    <t>EW Phones</t>
  </si>
  <si>
    <t>Equip Repair &amp; Maint</t>
  </si>
  <si>
    <t>Combat Vehicle Parts</t>
  </si>
  <si>
    <t xml:space="preserve">TDY's </t>
  </si>
  <si>
    <t>$$$/veh/mo</t>
  </si>
  <si>
    <t>GSA Vehicle</t>
  </si>
  <si>
    <t>$$$/mo</t>
  </si>
  <si>
    <t>Office Supplies &amp; Admin</t>
  </si>
  <si>
    <t>FY23 EW Branch Contribution to Sustainment Costs</t>
  </si>
  <si>
    <t>Non-Labor Cost per Hour</t>
  </si>
  <si>
    <t>Monthly Test Hours</t>
  </si>
  <si>
    <t>Monthly Maintenance and Non-Labor Totals</t>
  </si>
  <si>
    <t>Total Rent/Comm/Util/Trspt</t>
  </si>
  <si>
    <t>GSA Vehicles</t>
  </si>
  <si>
    <t>Total Supplies</t>
  </si>
  <si>
    <t>Hydraulic Wrenches (calibration)</t>
  </si>
  <si>
    <t>Sweeper/Scrubber</t>
  </si>
  <si>
    <t>Forklift / Manlift / Scissor Lift</t>
  </si>
  <si>
    <t>Total Lighting</t>
  </si>
  <si>
    <t>Once</t>
  </si>
  <si>
    <t>Housekeeping Lights</t>
  </si>
  <si>
    <t>Lens To Protect Lights</t>
  </si>
  <si>
    <t>High Intensity Lights</t>
  </si>
  <si>
    <t>Lighting System</t>
  </si>
  <si>
    <t>Total Facility</t>
  </si>
  <si>
    <t>Cement Pad</t>
  </si>
  <si>
    <t>Fuel Plumbing to Compressors and Booster</t>
  </si>
  <si>
    <t>Facility - General</t>
  </si>
  <si>
    <t>Total Data Collection</t>
  </si>
  <si>
    <t>Year 1</t>
  </si>
  <si>
    <t>LCR: every 5 years</t>
  </si>
  <si>
    <t>Splitters to Connect from Data Van to sensors</t>
  </si>
  <si>
    <t>Data Collection</t>
  </si>
  <si>
    <t>Total Air Blast System</t>
  </si>
  <si>
    <t>Year NIL</t>
  </si>
  <si>
    <t>LCR</t>
  </si>
  <si>
    <t>Plumb Pipes for Compressor and Booster</t>
  </si>
  <si>
    <t>Hydrostatic Test // Tubes</t>
  </si>
  <si>
    <t>Clean Out Building For Booster and Compressors</t>
  </si>
  <si>
    <t>Hold until 2024</t>
  </si>
  <si>
    <t>Diaphragm/Hydro Forming Bolts 480</t>
  </si>
  <si>
    <t>Air Blast System</t>
  </si>
  <si>
    <t>Upgrades/Maintenance</t>
  </si>
  <si>
    <t>Maintenance</t>
  </si>
  <si>
    <t>Calibration Services</t>
  </si>
  <si>
    <t>Data Collection Equipment</t>
  </si>
  <si>
    <t>Total Control Room Mntc</t>
  </si>
  <si>
    <t>Display System</t>
  </si>
  <si>
    <t>Cabling</t>
  </si>
  <si>
    <t>Hardware/Software</t>
  </si>
  <si>
    <t>Control Room Maintenance</t>
  </si>
  <si>
    <t>Total RWE</t>
  </si>
  <si>
    <t>Cones</t>
  </si>
  <si>
    <t>Valves</t>
  </si>
  <si>
    <t>PLCs</t>
  </si>
  <si>
    <t>RWE</t>
  </si>
  <si>
    <t>Total TRS Mntc</t>
  </si>
  <si>
    <t>Calibration Services (Sensors)</t>
  </si>
  <si>
    <t>Thermal Radiation Sources</t>
  </si>
  <si>
    <t>Thermal Radiation Source System</t>
  </si>
  <si>
    <t>Total ABS Mtnc</t>
  </si>
  <si>
    <t>Every 2-3 years</t>
  </si>
  <si>
    <t>Valves/year</t>
  </si>
  <si>
    <t>Hardware/Software/year</t>
  </si>
  <si>
    <t>PLCs/year</t>
  </si>
  <si>
    <t>Firing Sets/year</t>
  </si>
  <si>
    <t>Booster/year</t>
  </si>
  <si>
    <t>Dryer/year</t>
  </si>
  <si>
    <t>Compressor/year</t>
  </si>
  <si>
    <t>Airblast System Maintenance</t>
  </si>
  <si>
    <t>Equipment</t>
  </si>
  <si>
    <t>Total Contractor Labor</t>
  </si>
  <si>
    <t>Electronics Technician C</t>
  </si>
  <si>
    <t>Electronics Technician B</t>
  </si>
  <si>
    <t>Engineering Technician A</t>
  </si>
  <si>
    <t>Electrician</t>
  </si>
  <si>
    <t xml:space="preserve">     throughout soft mothball status</t>
  </si>
  <si>
    <t>Engineer</t>
  </si>
  <si>
    <t xml:space="preserve">Contract support maintains facility </t>
  </si>
  <si>
    <t>Contract Manager</t>
  </si>
  <si>
    <t>Contractor</t>
  </si>
  <si>
    <t>Total Civilian Labor</t>
  </si>
  <si>
    <t>Resource Management</t>
  </si>
  <si>
    <t xml:space="preserve">     and soft mothball status</t>
  </si>
  <si>
    <t>Contract Oversight</t>
  </si>
  <si>
    <t>One month dedicated to facility configuration</t>
  </si>
  <si>
    <t>Facility Mgr/Test Conductor</t>
  </si>
  <si>
    <t>Testing occurs 2nd Qtr each year</t>
  </si>
  <si>
    <t>Test Oversight/Conduct</t>
  </si>
  <si>
    <t>Civilian</t>
  </si>
  <si>
    <t>Labor Costs</t>
  </si>
  <si>
    <t>Cum Hrs</t>
  </si>
  <si>
    <t>Prod Hrs</t>
  </si>
  <si>
    <t>White Sands Test Center
Large Blast Thermal Simulator</t>
  </si>
  <si>
    <t xml:space="preserve">
Separate indirect rates approved for each identified test center. Rate should be applied for each touch time (direct) labor hour purchased. Additional information on methodology and computation of rate is provided.</t>
  </si>
  <si>
    <t>ATEC FY 23 INDIRECT 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</si>
</sst>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mmm\-yy;@"/>
  </numFmts>
  <fonts count="17">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Arial"/>
      <family val="2"/>
    </font>
    <font>
      <b/>
      <sz val="10"/>
      <color theme="1"/>
      <name val="Arial"/>
      <family val="2"/>
    </font>
    <font>
      <b/>
      <sz val="14"/>
      <color theme="1"/>
      <name val="Arial"/>
      <family val="2"/>
    </font>
    <font>
      <sz val="10"/>
      <color theme="1"/>
      <name val="Aparajita"/>
      <family val="2"/>
    </font>
    <font>
      <sz val="10"/>
      <name val="Arial"/>
      <family val="2"/>
    </font>
    <font>
      <sz val="8"/>
      <color theme="1"/>
      <name val="Arial"/>
      <family val="2"/>
    </font>
    <font>
      <i/>
      <sz val="10"/>
      <color theme="1"/>
      <name val="Arial"/>
      <family val="2"/>
    </font>
    <font>
      <b/>
      <sz val="16"/>
      <color theme="1"/>
      <name val="Arial"/>
      <family val="2"/>
    </font>
    <font>
      <b/>
      <sz val="12"/>
      <color theme="1"/>
      <name val="Arial"/>
      <family val="2"/>
    </font>
    <font>
      <sz val="12"/>
      <name val="Arial"/>
      <family val="2"/>
    </font>
    <font>
      <b/>
      <sz val="12"/>
      <name val="Arial"/>
      <family val="2"/>
    </font>
    <font>
      <b/>
      <sz val="10"/>
      <name val="Arial"/>
      <family val="2"/>
    </font>
    <font>
      <b/>
      <u/>
      <sz val="10"/>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9"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s>
  <cellStyleXfs count="6">
    <xf numFmtId="0" fontId="0" fillId="0" borderId="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cellStyleXfs>
  <cellXfs count="334">
    <xf numFmtId="0" fontId="0" fillId="0" borderId="0" xfId="0"/>
    <xf numFmtId="0" fontId="2" fillId="0" borderId="2" xfId="0" applyFont="1" applyBorder="1"/>
    <xf numFmtId="0" fontId="2" fillId="0" borderId="3" xfId="0" applyFont="1" applyBorder="1" applyAlignment="1">
      <alignment horizontal="left"/>
    </xf>
    <xf numFmtId="0" fontId="2" fillId="0" borderId="4" xfId="0" applyFont="1" applyBorder="1" applyAlignment="1">
      <alignment horizontal="center"/>
    </xf>
    <xf numFmtId="0" fontId="0" fillId="0" borderId="5" xfId="0" applyBorder="1"/>
    <xf numFmtId="0" fontId="0" fillId="0" borderId="1" xfId="0" applyBorder="1"/>
    <xf numFmtId="44" fontId="0" fillId="0" borderId="6" xfId="1" applyFont="1" applyBorder="1"/>
    <xf numFmtId="0" fontId="2" fillId="0" borderId="7" xfId="0" applyFont="1" applyBorder="1"/>
    <xf numFmtId="0" fontId="2" fillId="0" borderId="8" xfId="0" applyFont="1" applyBorder="1"/>
    <xf numFmtId="44" fontId="2" fillId="0" borderId="9" xfId="1" applyFont="1" applyBorder="1"/>
    <xf numFmtId="0" fontId="3" fillId="0" borderId="1" xfId="0" applyFont="1" applyBorder="1" applyAlignment="1">
      <alignment horizontal="center"/>
    </xf>
    <xf numFmtId="0" fontId="4" fillId="0" borderId="0" xfId="2"/>
    <xf numFmtId="43" fontId="0" fillId="2" borderId="1" xfId="3" applyFont="1" applyFill="1" applyBorder="1" applyAlignment="1">
      <alignment horizontal="center"/>
    </xf>
    <xf numFmtId="0" fontId="5" fillId="3" borderId="1" xfId="2" applyFont="1" applyFill="1" applyBorder="1" applyAlignment="1">
      <alignment horizontal="right"/>
    </xf>
    <xf numFmtId="3" fontId="4" fillId="2" borderId="1" xfId="2" applyNumberFormat="1" applyFill="1" applyBorder="1" applyProtection="1">
      <protection locked="0"/>
    </xf>
    <xf numFmtId="3" fontId="4" fillId="2" borderId="1" xfId="2" applyNumberFormat="1" applyFill="1" applyBorder="1"/>
    <xf numFmtId="3" fontId="4" fillId="4" borderId="1" xfId="2" applyNumberFormat="1" applyFill="1" applyBorder="1"/>
    <xf numFmtId="43" fontId="0" fillId="2" borderId="1" xfId="3" applyFont="1" applyFill="1" applyBorder="1"/>
    <xf numFmtId="3" fontId="4" fillId="0" borderId="0" xfId="2" applyNumberFormat="1"/>
    <xf numFmtId="164" fontId="6" fillId="0" borderId="0" xfId="4" applyNumberFormat="1" applyFont="1" applyBorder="1" applyAlignment="1">
      <alignment horizontal="center"/>
    </xf>
    <xf numFmtId="3" fontId="4" fillId="2" borderId="11" xfId="2" applyNumberFormat="1" applyFill="1" applyBorder="1" applyAlignment="1">
      <alignment horizontal="center"/>
    </xf>
    <xf numFmtId="3" fontId="4" fillId="2" borderId="12" xfId="2" applyNumberFormat="1" applyFill="1" applyBorder="1" applyAlignment="1">
      <alignment horizontal="center"/>
    </xf>
    <xf numFmtId="3" fontId="4" fillId="5" borderId="13" xfId="2" applyNumberFormat="1" applyFill="1" applyBorder="1"/>
    <xf numFmtId="3" fontId="4" fillId="2" borderId="14" xfId="2" applyNumberFormat="1" applyFill="1" applyBorder="1" applyAlignment="1">
      <alignment horizontal="left"/>
    </xf>
    <xf numFmtId="3" fontId="4" fillId="2" borderId="15" xfId="2" applyNumberFormat="1" applyFill="1" applyBorder="1" applyAlignment="1">
      <alignment horizontal="left"/>
    </xf>
    <xf numFmtId="3" fontId="5" fillId="2" borderId="16" xfId="2" applyNumberFormat="1" applyFont="1" applyFill="1" applyBorder="1" applyAlignment="1" applyProtection="1">
      <alignment horizontal="center" vertical="center" textRotation="90"/>
      <protection locked="0"/>
    </xf>
    <xf numFmtId="3" fontId="4" fillId="2" borderId="17" xfId="2" applyNumberFormat="1" applyFill="1" applyBorder="1" applyProtection="1">
      <protection locked="0"/>
    </xf>
    <xf numFmtId="3" fontId="4" fillId="2" borderId="12" xfId="2" applyNumberFormat="1" applyFill="1" applyBorder="1"/>
    <xf numFmtId="3" fontId="4" fillId="4" borderId="18" xfId="2" applyNumberFormat="1" applyFill="1" applyBorder="1"/>
    <xf numFmtId="3" fontId="4" fillId="2" borderId="19" xfId="2" applyNumberFormat="1" applyFill="1" applyBorder="1"/>
    <xf numFmtId="3" fontId="4" fillId="4" borderId="19" xfId="2" applyNumberFormat="1" applyFill="1" applyBorder="1"/>
    <xf numFmtId="0" fontId="5" fillId="3" borderId="18" xfId="2" applyFont="1" applyFill="1" applyBorder="1" applyAlignment="1">
      <alignment horizontal="center"/>
    </xf>
    <xf numFmtId="0" fontId="5" fillId="2" borderId="15" xfId="2" applyFont="1" applyFill="1" applyBorder="1" applyAlignment="1">
      <alignment horizontal="center" vertical="center" textRotation="90" wrapText="1"/>
    </xf>
    <xf numFmtId="3" fontId="4" fillId="5" borderId="20" xfId="2" applyNumberFormat="1" applyFill="1" applyBorder="1"/>
    <xf numFmtId="3" fontId="4" fillId="2" borderId="21" xfId="2" applyNumberFormat="1" applyFill="1" applyBorder="1" applyAlignment="1">
      <alignment horizontal="left"/>
    </xf>
    <xf numFmtId="3" fontId="4" fillId="2" borderId="22" xfId="2" applyNumberFormat="1" applyFill="1" applyBorder="1" applyAlignment="1">
      <alignment horizontal="left"/>
    </xf>
    <xf numFmtId="3" fontId="5" fillId="2" borderId="23" xfId="2" applyNumberFormat="1" applyFont="1" applyFill="1" applyBorder="1" applyAlignment="1" applyProtection="1">
      <alignment horizontal="center" vertical="center" textRotation="90"/>
      <protection locked="0"/>
    </xf>
    <xf numFmtId="3" fontId="4" fillId="2" borderId="24" xfId="2" applyNumberFormat="1" applyFill="1" applyBorder="1" applyProtection="1">
      <protection locked="0"/>
    </xf>
    <xf numFmtId="3" fontId="4" fillId="0" borderId="3" xfId="2" applyNumberFormat="1" applyBorder="1"/>
    <xf numFmtId="0" fontId="4" fillId="6" borderId="22" xfId="2" applyFill="1" applyBorder="1" applyAlignment="1" applyProtection="1">
      <alignment horizontal="center"/>
      <protection locked="0"/>
    </xf>
    <xf numFmtId="0" fontId="4" fillId="0" borderId="25" xfId="2" applyBorder="1" applyAlignment="1">
      <alignment horizontal="center"/>
    </xf>
    <xf numFmtId="165" fontId="4" fillId="2" borderId="26" xfId="2" applyNumberFormat="1" applyFill="1" applyBorder="1" applyProtection="1">
      <protection locked="0"/>
    </xf>
    <xf numFmtId="0" fontId="4" fillId="0" borderId="26" xfId="2" applyBorder="1" applyAlignment="1">
      <alignment wrapText="1"/>
    </xf>
    <xf numFmtId="0" fontId="5" fillId="2" borderId="27" xfId="2" applyFont="1" applyFill="1" applyBorder="1" applyAlignment="1">
      <alignment horizontal="center" vertical="center" textRotation="90" wrapText="1"/>
    </xf>
    <xf numFmtId="0" fontId="4" fillId="0" borderId="9" xfId="2" applyBorder="1" applyAlignment="1">
      <alignment horizontal="center"/>
    </xf>
    <xf numFmtId="165" fontId="4" fillId="2" borderId="1" xfId="2" applyNumberFormat="1" applyFill="1" applyBorder="1" applyProtection="1">
      <protection locked="0"/>
    </xf>
    <xf numFmtId="0" fontId="4" fillId="0" borderId="1" xfId="2" applyBorder="1" applyAlignment="1">
      <alignment wrapText="1"/>
    </xf>
    <xf numFmtId="165" fontId="4" fillId="2" borderId="8" xfId="2" applyNumberFormat="1" applyFill="1" applyBorder="1" applyProtection="1">
      <protection locked="0"/>
    </xf>
    <xf numFmtId="0" fontId="4" fillId="0" borderId="1" xfId="2" applyBorder="1"/>
    <xf numFmtId="0" fontId="5" fillId="2" borderId="22" xfId="2" applyFont="1" applyFill="1" applyBorder="1" applyAlignment="1">
      <alignment horizontal="center" vertical="center" textRotation="90" wrapText="1"/>
    </xf>
    <xf numFmtId="0" fontId="4" fillId="0" borderId="6" xfId="2" applyBorder="1" applyAlignment="1">
      <alignment horizontal="center"/>
    </xf>
    <xf numFmtId="3" fontId="4" fillId="2" borderId="28" xfId="2" applyNumberFormat="1" applyFill="1" applyBorder="1" applyAlignment="1">
      <alignment horizontal="left"/>
    </xf>
    <xf numFmtId="3" fontId="4" fillId="2" borderId="29" xfId="2" applyNumberFormat="1" applyFill="1" applyBorder="1" applyAlignment="1">
      <alignment horizontal="left"/>
    </xf>
    <xf numFmtId="3" fontId="5" fillId="2" borderId="30" xfId="2" applyNumberFormat="1" applyFont="1" applyFill="1" applyBorder="1" applyAlignment="1" applyProtection="1">
      <alignment horizontal="center" vertical="center" textRotation="90"/>
      <protection locked="0"/>
    </xf>
    <xf numFmtId="3" fontId="4" fillId="2" borderId="27" xfId="2" applyNumberFormat="1" applyFill="1" applyBorder="1" applyProtection="1">
      <protection locked="0"/>
    </xf>
    <xf numFmtId="3" fontId="4" fillId="0" borderId="31" xfId="2" applyNumberFormat="1" applyBorder="1"/>
    <xf numFmtId="0" fontId="4" fillId="6" borderId="32" xfId="2" applyFill="1" applyBorder="1" applyAlignment="1" applyProtection="1">
      <alignment horizontal="center"/>
      <protection locked="0"/>
    </xf>
    <xf numFmtId="0" fontId="4" fillId="0" borderId="33" xfId="2" applyBorder="1" applyAlignment="1">
      <alignment horizontal="center"/>
    </xf>
    <xf numFmtId="165" fontId="4" fillId="2" borderId="31" xfId="2" applyNumberFormat="1" applyFill="1" applyBorder="1" applyProtection="1">
      <protection locked="0"/>
    </xf>
    <xf numFmtId="0" fontId="4" fillId="0" borderId="31" xfId="2" applyBorder="1" applyAlignment="1">
      <alignment wrapText="1"/>
    </xf>
    <xf numFmtId="0" fontId="5" fillId="2" borderId="32" xfId="2" applyFont="1" applyFill="1" applyBorder="1" applyAlignment="1">
      <alignment horizontal="center" vertical="center" textRotation="90" wrapText="1"/>
    </xf>
    <xf numFmtId="3" fontId="4" fillId="2" borderId="34" xfId="2" applyNumberFormat="1" applyFill="1" applyBorder="1" applyProtection="1">
      <protection locked="0"/>
    </xf>
    <xf numFmtId="3" fontId="4" fillId="0" borderId="8" xfId="2" applyNumberFormat="1" applyBorder="1"/>
    <xf numFmtId="0" fontId="4" fillId="6" borderId="27" xfId="2" applyFill="1" applyBorder="1" applyAlignment="1" applyProtection="1">
      <alignment horizontal="center"/>
      <protection locked="0"/>
    </xf>
    <xf numFmtId="0" fontId="4" fillId="0" borderId="8" xfId="2" applyBorder="1" applyAlignment="1">
      <alignment horizontal="left" wrapText="1"/>
    </xf>
    <xf numFmtId="3" fontId="4" fillId="0" borderId="1" xfId="2" applyNumberFormat="1" applyBorder="1"/>
    <xf numFmtId="0" fontId="4" fillId="0" borderId="1" xfId="2" applyBorder="1" applyAlignment="1">
      <alignment horizontal="left" wrapText="1"/>
    </xf>
    <xf numFmtId="165" fontId="4" fillId="7" borderId="1" xfId="2" applyNumberFormat="1" applyFill="1" applyBorder="1" applyProtection="1">
      <protection locked="0"/>
    </xf>
    <xf numFmtId="0" fontId="4" fillId="0" borderId="0" xfId="2" applyAlignment="1">
      <alignment horizontal="left"/>
    </xf>
    <xf numFmtId="0" fontId="4" fillId="6" borderId="5" xfId="2" applyFill="1" applyBorder="1" applyAlignment="1" applyProtection="1">
      <alignment horizontal="center"/>
      <protection locked="0"/>
    </xf>
    <xf numFmtId="0" fontId="4" fillId="0" borderId="1" xfId="2" applyBorder="1" applyAlignment="1">
      <alignment horizontal="center"/>
    </xf>
    <xf numFmtId="8" fontId="4" fillId="0" borderId="1" xfId="2" applyNumberFormat="1" applyBorder="1"/>
    <xf numFmtId="0" fontId="4" fillId="0" borderId="35" xfId="2" applyBorder="1" applyAlignment="1">
      <alignment horizontal="center"/>
    </xf>
    <xf numFmtId="8" fontId="4" fillId="0" borderId="36" xfId="2" applyNumberFormat="1" applyBorder="1"/>
    <xf numFmtId="0" fontId="4" fillId="0" borderId="31" xfId="2" applyBorder="1" applyAlignment="1">
      <alignment horizontal="left" wrapText="1"/>
    </xf>
    <xf numFmtId="3" fontId="4" fillId="0" borderId="26" xfId="2" applyNumberFormat="1" applyBorder="1"/>
    <xf numFmtId="0" fontId="4" fillId="6" borderId="15" xfId="2" applyFill="1" applyBorder="1" applyAlignment="1" applyProtection="1">
      <alignment horizontal="center"/>
      <protection locked="0"/>
    </xf>
    <xf numFmtId="164" fontId="4" fillId="6" borderId="8" xfId="2" applyNumberFormat="1" applyFill="1" applyBorder="1" applyProtection="1">
      <protection locked="0"/>
    </xf>
    <xf numFmtId="0" fontId="4" fillId="6" borderId="8" xfId="2" applyFill="1" applyBorder="1" applyAlignment="1">
      <alignment wrapText="1"/>
    </xf>
    <xf numFmtId="0" fontId="5" fillId="2" borderId="37" xfId="2" applyFont="1" applyFill="1" applyBorder="1" applyAlignment="1">
      <alignment horizontal="center" vertical="center" textRotation="90"/>
    </xf>
    <xf numFmtId="3" fontId="4" fillId="5" borderId="38" xfId="2" applyNumberFormat="1" applyFill="1" applyBorder="1"/>
    <xf numFmtId="0" fontId="5" fillId="2" borderId="39" xfId="2" applyFont="1" applyFill="1" applyBorder="1" applyAlignment="1">
      <alignment horizontal="center" vertical="center" textRotation="90"/>
    </xf>
    <xf numFmtId="164" fontId="4" fillId="6" borderId="1" xfId="2" applyNumberFormat="1" applyFill="1" applyBorder="1"/>
    <xf numFmtId="0" fontId="4" fillId="6" borderId="1" xfId="2" applyFill="1" applyBorder="1" applyAlignment="1">
      <alignment wrapText="1"/>
    </xf>
    <xf numFmtId="3" fontId="4" fillId="2" borderId="40" xfId="2" applyNumberFormat="1" applyFill="1" applyBorder="1" applyAlignment="1">
      <alignment horizontal="left"/>
    </xf>
    <xf numFmtId="3" fontId="4" fillId="2" borderId="32" xfId="2" applyNumberFormat="1" applyFill="1" applyBorder="1" applyAlignment="1">
      <alignment horizontal="left"/>
    </xf>
    <xf numFmtId="3" fontId="4" fillId="2" borderId="41" xfId="2" applyNumberFormat="1" applyFill="1" applyBorder="1" applyProtection="1">
      <protection locked="0"/>
    </xf>
    <xf numFmtId="0" fontId="4" fillId="6" borderId="29" xfId="2" applyFill="1" applyBorder="1" applyAlignment="1" applyProtection="1">
      <alignment horizontal="center"/>
      <protection locked="0"/>
    </xf>
    <xf numFmtId="0" fontId="4" fillId="0" borderId="4" xfId="2" applyBorder="1" applyAlignment="1">
      <alignment horizontal="center"/>
    </xf>
    <xf numFmtId="164" fontId="4" fillId="6" borderId="3" xfId="2" applyNumberFormat="1" applyFill="1" applyBorder="1"/>
    <xf numFmtId="0" fontId="7" fillId="6" borderId="31" xfId="2" applyFont="1" applyFill="1" applyBorder="1" applyAlignment="1">
      <alignment wrapText="1"/>
    </xf>
    <xf numFmtId="0" fontId="5" fillId="2" borderId="42" xfId="2" applyFont="1" applyFill="1" applyBorder="1" applyAlignment="1">
      <alignment horizontal="center" vertical="center" textRotation="90"/>
    </xf>
    <xf numFmtId="3" fontId="5" fillId="2" borderId="43" xfId="2" applyNumberFormat="1" applyFont="1" applyFill="1" applyBorder="1" applyAlignment="1" applyProtection="1">
      <alignment horizontal="center" vertical="center" textRotation="90"/>
      <protection locked="0"/>
    </xf>
    <xf numFmtId="3" fontId="4" fillId="2" borderId="44" xfId="2" applyNumberFormat="1" applyFill="1" applyBorder="1" applyProtection="1">
      <protection locked="0"/>
    </xf>
    <xf numFmtId="3" fontId="4" fillId="0" borderId="14" xfId="2" applyNumberFormat="1" applyBorder="1"/>
    <xf numFmtId="164" fontId="4" fillId="6" borderId="26" xfId="2" applyNumberFormat="1" applyFill="1" applyBorder="1" applyProtection="1">
      <protection locked="0"/>
    </xf>
    <xf numFmtId="0" fontId="4" fillId="6" borderId="26" xfId="2" applyFill="1" applyBorder="1" applyAlignment="1">
      <alignment wrapText="1"/>
    </xf>
    <xf numFmtId="0" fontId="5" fillId="2" borderId="15" xfId="2" applyFont="1" applyFill="1" applyBorder="1" applyAlignment="1">
      <alignment horizontal="center" vertical="center" textRotation="90"/>
    </xf>
    <xf numFmtId="3" fontId="5" fillId="2" borderId="45" xfId="2" applyNumberFormat="1" applyFont="1" applyFill="1" applyBorder="1" applyAlignment="1" applyProtection="1">
      <alignment horizontal="center" vertical="center" textRotation="90"/>
      <protection locked="0"/>
    </xf>
    <xf numFmtId="3" fontId="4" fillId="2" borderId="46" xfId="2" applyNumberFormat="1" applyFill="1" applyBorder="1" applyProtection="1">
      <protection locked="0"/>
    </xf>
    <xf numFmtId="3" fontId="4" fillId="0" borderId="21" xfId="2" applyNumberFormat="1" applyBorder="1"/>
    <xf numFmtId="164" fontId="4" fillId="6" borderId="1" xfId="2" applyNumberFormat="1" applyFill="1" applyBorder="1" applyProtection="1">
      <protection locked="0"/>
    </xf>
    <xf numFmtId="0" fontId="5" fillId="2" borderId="22" xfId="2" applyFont="1" applyFill="1" applyBorder="1" applyAlignment="1">
      <alignment horizontal="center" vertical="center" textRotation="90"/>
    </xf>
    <xf numFmtId="3" fontId="5" fillId="2" borderId="47" xfId="2" applyNumberFormat="1" applyFont="1" applyFill="1" applyBorder="1" applyAlignment="1" applyProtection="1">
      <alignment horizontal="center" vertical="center" textRotation="90"/>
      <protection locked="0"/>
    </xf>
    <xf numFmtId="3" fontId="4" fillId="2" borderId="48" xfId="2" applyNumberFormat="1" applyFill="1" applyBorder="1" applyProtection="1">
      <protection locked="0"/>
    </xf>
    <xf numFmtId="3" fontId="4" fillId="0" borderId="40" xfId="2" applyNumberFormat="1" applyBorder="1"/>
    <xf numFmtId="164" fontId="4" fillId="6" borderId="31" xfId="2" applyNumberFormat="1" applyFill="1" applyBorder="1" applyProtection="1">
      <protection locked="0"/>
    </xf>
    <xf numFmtId="0" fontId="5" fillId="2" borderId="32" xfId="2" applyFont="1" applyFill="1" applyBorder="1" applyAlignment="1">
      <alignment horizontal="center" vertical="center" textRotation="90"/>
    </xf>
    <xf numFmtId="3" fontId="4" fillId="2" borderId="13" xfId="2" applyNumberFormat="1" applyFill="1" applyBorder="1" applyAlignment="1">
      <alignment horizontal="center"/>
    </xf>
    <xf numFmtId="3" fontId="4" fillId="2" borderId="49" xfId="2" applyNumberFormat="1" applyFill="1" applyBorder="1" applyAlignment="1">
      <alignment horizontal="center"/>
    </xf>
    <xf numFmtId="3" fontId="5" fillId="2" borderId="16" xfId="2" applyNumberFormat="1" applyFont="1" applyFill="1" applyBorder="1" applyAlignment="1" applyProtection="1">
      <alignment horizontal="center" vertical="center" textRotation="90"/>
      <protection locked="0"/>
    </xf>
    <xf numFmtId="0" fontId="8" fillId="6" borderId="1" xfId="2" applyFont="1" applyFill="1" applyBorder="1" applyAlignment="1">
      <alignment wrapText="1"/>
    </xf>
    <xf numFmtId="0" fontId="5" fillId="2" borderId="39" xfId="2" applyFont="1" applyFill="1" applyBorder="1" applyAlignment="1">
      <alignment horizontal="center" vertical="center" textRotation="90" wrapText="1"/>
    </xf>
    <xf numFmtId="3" fontId="4" fillId="2" borderId="50" xfId="2" applyNumberFormat="1" applyFill="1" applyBorder="1" applyAlignment="1">
      <alignment horizontal="center"/>
    </xf>
    <xf numFmtId="3" fontId="4" fillId="2" borderId="24" xfId="2" applyNumberFormat="1" applyFill="1" applyBorder="1" applyAlignment="1">
      <alignment horizontal="center"/>
    </xf>
    <xf numFmtId="3" fontId="5" fillId="2" borderId="23" xfId="2" applyNumberFormat="1" applyFont="1" applyFill="1" applyBorder="1" applyAlignment="1" applyProtection="1">
      <alignment horizontal="center" vertical="center" textRotation="90"/>
      <protection locked="0"/>
    </xf>
    <xf numFmtId="0" fontId="8" fillId="6" borderId="1" xfId="2" applyFont="1" applyFill="1" applyBorder="1" applyAlignment="1">
      <alignment horizontal="left" wrapText="1"/>
    </xf>
    <xf numFmtId="3" fontId="4" fillId="2" borderId="51" xfId="2" applyNumberFormat="1" applyFill="1" applyBorder="1" applyAlignment="1">
      <alignment horizontal="left"/>
    </xf>
    <xf numFmtId="3" fontId="4" fillId="2" borderId="52" xfId="2" applyNumberFormat="1" applyFill="1" applyBorder="1" applyAlignment="1">
      <alignment horizontal="left"/>
    </xf>
    <xf numFmtId="0" fontId="4" fillId="0" borderId="0" xfId="2" applyAlignment="1">
      <alignment horizontal="center"/>
    </xf>
    <xf numFmtId="0" fontId="5" fillId="2" borderId="13" xfId="2" applyFont="1" applyFill="1" applyBorder="1" applyAlignment="1">
      <alignment horizontal="center"/>
    </xf>
    <xf numFmtId="0" fontId="5" fillId="2" borderId="49" xfId="2" applyFont="1" applyFill="1" applyBorder="1" applyAlignment="1">
      <alignment horizontal="center"/>
    </xf>
    <xf numFmtId="0" fontId="4" fillId="3" borderId="13" xfId="2" applyFill="1" applyBorder="1" applyAlignment="1">
      <alignment horizontal="center"/>
    </xf>
    <xf numFmtId="0" fontId="4" fillId="3" borderId="49" xfId="2" applyFill="1" applyBorder="1" applyAlignment="1">
      <alignment horizontal="center"/>
    </xf>
    <xf numFmtId="0" fontId="4" fillId="3" borderId="0" xfId="2" applyFill="1" applyAlignment="1">
      <alignment horizontal="center"/>
    </xf>
    <xf numFmtId="0" fontId="9" fillId="3" borderId="53" xfId="2" applyFont="1" applyFill="1" applyBorder="1" applyAlignment="1">
      <alignment horizontal="center"/>
    </xf>
    <xf numFmtId="0" fontId="4" fillId="3" borderId="54" xfId="2" applyFill="1" applyBorder="1" applyAlignment="1">
      <alignment horizontal="center" vertical="center"/>
    </xf>
    <xf numFmtId="0" fontId="4" fillId="3" borderId="55" xfId="2" applyFill="1" applyBorder="1"/>
    <xf numFmtId="0" fontId="5" fillId="2" borderId="38" xfId="2" applyFont="1" applyFill="1" applyBorder="1" applyAlignment="1">
      <alignment horizontal="center"/>
    </xf>
    <xf numFmtId="0" fontId="5" fillId="2" borderId="55" xfId="2" applyFont="1" applyFill="1" applyBorder="1" applyAlignment="1">
      <alignment horizontal="center"/>
    </xf>
    <xf numFmtId="0" fontId="4" fillId="3" borderId="38" xfId="2" applyFill="1" applyBorder="1" applyAlignment="1">
      <alignment horizontal="center" vertical="center" wrapText="1"/>
    </xf>
    <xf numFmtId="0" fontId="4" fillId="3" borderId="55" xfId="2" applyFill="1" applyBorder="1" applyAlignment="1">
      <alignment horizontal="center" vertical="center" wrapText="1"/>
    </xf>
    <xf numFmtId="0" fontId="4" fillId="3" borderId="54" xfId="2" applyFill="1" applyBorder="1" applyAlignment="1">
      <alignment horizontal="center"/>
    </xf>
    <xf numFmtId="0" fontId="4" fillId="3" borderId="55" xfId="2" applyFill="1" applyBorder="1" applyAlignment="1">
      <alignment horizontal="center"/>
    </xf>
    <xf numFmtId="0" fontId="10" fillId="2" borderId="18" xfId="2" applyFont="1" applyFill="1" applyBorder="1" applyAlignment="1">
      <alignment horizontal="left"/>
    </xf>
    <xf numFmtId="0" fontId="4" fillId="6" borderId="12" xfId="2" applyFill="1" applyBorder="1"/>
    <xf numFmtId="0" fontId="4" fillId="0" borderId="19" xfId="2" applyBorder="1"/>
    <xf numFmtId="0" fontId="4" fillId="0" borderId="49" xfId="2" applyBorder="1"/>
    <xf numFmtId="0" fontId="4" fillId="2" borderId="11" xfId="2" applyFill="1" applyBorder="1" applyAlignment="1">
      <alignment horizontal="center"/>
    </xf>
    <xf numFmtId="0" fontId="4" fillId="2" borderId="12" xfId="2" applyFill="1" applyBorder="1" applyAlignment="1">
      <alignment horizontal="center"/>
    </xf>
    <xf numFmtId="0" fontId="11" fillId="2" borderId="11" xfId="2" applyFont="1" applyFill="1" applyBorder="1" applyAlignment="1">
      <alignment horizontal="center"/>
    </xf>
    <xf numFmtId="0" fontId="11" fillId="2" borderId="18" xfId="2" applyFont="1" applyFill="1" applyBorder="1" applyAlignment="1">
      <alignment horizontal="center"/>
    </xf>
    <xf numFmtId="0" fontId="11" fillId="2" borderId="12" xfId="2" applyFont="1" applyFill="1" applyBorder="1" applyAlignment="1">
      <alignment horizontal="center"/>
    </xf>
    <xf numFmtId="164" fontId="6" fillId="0" borderId="0" xfId="4" applyNumberFormat="1" applyFont="1" applyFill="1" applyAlignment="1">
      <alignment horizontal="center"/>
    </xf>
    <xf numFmtId="3" fontId="4" fillId="2" borderId="11" xfId="2" applyNumberFormat="1" applyFill="1" applyBorder="1"/>
    <xf numFmtId="3" fontId="4" fillId="2" borderId="18" xfId="2" applyNumberFormat="1" applyFill="1" applyBorder="1"/>
    <xf numFmtId="0" fontId="4" fillId="0" borderId="12" xfId="2" applyBorder="1"/>
    <xf numFmtId="165" fontId="4" fillId="2" borderId="3" xfId="2" applyNumberFormat="1" applyFill="1" applyBorder="1" applyProtection="1">
      <protection locked="0"/>
    </xf>
    <xf numFmtId="0" fontId="4" fillId="0" borderId="3" xfId="2" applyBorder="1" applyAlignment="1">
      <alignment wrapText="1"/>
    </xf>
    <xf numFmtId="0" fontId="5" fillId="2" borderId="29" xfId="2" applyFont="1" applyFill="1" applyBorder="1" applyAlignment="1">
      <alignment horizontal="center" vertical="center" textRotation="90" wrapText="1"/>
    </xf>
    <xf numFmtId="3" fontId="5" fillId="2" borderId="56" xfId="2" applyNumberFormat="1" applyFont="1" applyFill="1" applyBorder="1" applyAlignment="1" applyProtection="1">
      <alignment horizontal="center" vertical="center" textRotation="90"/>
      <protection locked="0"/>
    </xf>
    <xf numFmtId="3" fontId="4" fillId="2" borderId="15" xfId="2" applyNumberFormat="1" applyFill="1" applyBorder="1" applyProtection="1">
      <protection locked="0"/>
    </xf>
    <xf numFmtId="3" fontId="5" fillId="2" borderId="57" xfId="2" applyNumberFormat="1" applyFont="1" applyFill="1" applyBorder="1" applyAlignment="1" applyProtection="1">
      <alignment horizontal="center" vertical="center" textRotation="90"/>
      <protection locked="0"/>
    </xf>
    <xf numFmtId="3" fontId="4" fillId="2" borderId="22" xfId="2" applyNumberFormat="1" applyFill="1" applyBorder="1" applyProtection="1">
      <protection locked="0"/>
    </xf>
    <xf numFmtId="3" fontId="5" fillId="2" borderId="35" xfId="2" applyNumberFormat="1" applyFont="1" applyFill="1" applyBorder="1" applyAlignment="1" applyProtection="1">
      <alignment horizontal="center" vertical="center" textRotation="90"/>
      <protection locked="0"/>
    </xf>
    <xf numFmtId="3" fontId="4" fillId="2" borderId="32" xfId="2" applyNumberFormat="1" applyFill="1" applyBorder="1" applyProtection="1">
      <protection locked="0"/>
    </xf>
    <xf numFmtId="164" fontId="4" fillId="6" borderId="3" xfId="2" applyNumberFormat="1" applyFill="1" applyBorder="1" applyProtection="1">
      <protection locked="0"/>
    </xf>
    <xf numFmtId="0" fontId="4" fillId="6" borderId="3" xfId="2" applyFill="1" applyBorder="1" applyAlignment="1">
      <alignment wrapText="1"/>
    </xf>
    <xf numFmtId="0" fontId="8" fillId="6" borderId="26" xfId="2" applyFont="1" applyFill="1" applyBorder="1" applyAlignment="1">
      <alignment wrapText="1"/>
    </xf>
    <xf numFmtId="3" fontId="4" fillId="2" borderId="29" xfId="2" applyNumberFormat="1" applyFill="1" applyBorder="1" applyProtection="1">
      <protection locked="0"/>
    </xf>
    <xf numFmtId="0" fontId="4" fillId="6" borderId="31" xfId="2" applyFill="1" applyBorder="1" applyAlignment="1">
      <alignment wrapText="1"/>
    </xf>
    <xf numFmtId="0" fontId="5" fillId="2" borderId="20" xfId="2" applyFont="1" applyFill="1" applyBorder="1" applyAlignment="1">
      <alignment horizontal="center"/>
    </xf>
    <xf numFmtId="0" fontId="5" fillId="2" borderId="53" xfId="2" applyFont="1" applyFill="1" applyBorder="1" applyAlignment="1">
      <alignment horizontal="center"/>
    </xf>
    <xf numFmtId="3" fontId="12" fillId="2" borderId="58" xfId="2" applyNumberFormat="1" applyFont="1" applyFill="1" applyBorder="1" applyAlignment="1" applyProtection="1">
      <alignment horizontal="center" vertical="center" textRotation="90"/>
      <protection locked="0"/>
    </xf>
    <xf numFmtId="4" fontId="12" fillId="8" borderId="12" xfId="2" applyNumberFormat="1" applyFont="1" applyFill="1" applyBorder="1" applyProtection="1">
      <protection locked="0"/>
    </xf>
    <xf numFmtId="3" fontId="12" fillId="4" borderId="12" xfId="2" applyNumberFormat="1" applyFont="1" applyFill="1" applyBorder="1"/>
    <xf numFmtId="3" fontId="12" fillId="4" borderId="18" xfId="2" applyNumberFormat="1" applyFont="1" applyFill="1" applyBorder="1"/>
    <xf numFmtId="0" fontId="13" fillId="4" borderId="59" xfId="2" applyFont="1" applyFill="1" applyBorder="1"/>
    <xf numFmtId="0" fontId="12" fillId="0" borderId="60" xfId="2" applyFont="1" applyBorder="1" applyAlignment="1">
      <alignment horizontal="center"/>
    </xf>
    <xf numFmtId="164" fontId="12" fillId="9" borderId="59" xfId="2" applyNumberFormat="1" applyFont="1" applyFill="1" applyBorder="1" applyProtection="1">
      <protection locked="0"/>
    </xf>
    <xf numFmtId="0" fontId="14" fillId="9" borderId="59" xfId="2" applyFont="1" applyFill="1" applyBorder="1" applyAlignment="1">
      <alignment wrapText="1"/>
    </xf>
    <xf numFmtId="0" fontId="13" fillId="9" borderId="59" xfId="2" applyFont="1" applyFill="1" applyBorder="1"/>
    <xf numFmtId="0" fontId="12" fillId="2" borderId="61" xfId="2" applyFont="1" applyFill="1" applyBorder="1" applyAlignment="1">
      <alignment horizontal="center" vertical="center" textRotation="90" wrapText="1"/>
    </xf>
    <xf numFmtId="3" fontId="5" fillId="2" borderId="58" xfId="2" applyNumberFormat="1" applyFont="1" applyFill="1" applyBorder="1" applyAlignment="1" applyProtection="1">
      <alignment horizontal="center" vertical="center" textRotation="90"/>
      <protection locked="0"/>
    </xf>
    <xf numFmtId="3" fontId="5" fillId="8" borderId="61" xfId="2" applyNumberFormat="1" applyFont="1" applyFill="1" applyBorder="1" applyProtection="1">
      <protection locked="0"/>
    </xf>
    <xf numFmtId="3" fontId="5" fillId="4" borderId="59" xfId="2" applyNumberFormat="1" applyFont="1" applyFill="1" applyBorder="1"/>
    <xf numFmtId="0" fontId="5" fillId="4" borderId="61" xfId="2" applyFont="1" applyFill="1" applyBorder="1" applyAlignment="1" applyProtection="1">
      <alignment horizontal="center"/>
      <protection locked="0"/>
    </xf>
    <xf numFmtId="0" fontId="5" fillId="9" borderId="61" xfId="2" applyFont="1" applyFill="1" applyBorder="1" applyAlignment="1" applyProtection="1">
      <alignment horizontal="center"/>
      <protection locked="0"/>
    </xf>
    <xf numFmtId="0" fontId="5" fillId="0" borderId="60" xfId="2" applyFont="1" applyBorder="1" applyAlignment="1">
      <alignment horizontal="center"/>
    </xf>
    <xf numFmtId="164" fontId="5" fillId="9" borderId="59" xfId="2" applyNumberFormat="1" applyFont="1" applyFill="1" applyBorder="1" applyProtection="1">
      <protection locked="0"/>
    </xf>
    <xf numFmtId="0" fontId="15" fillId="9" borderId="59" xfId="2" applyFont="1" applyFill="1" applyBorder="1" applyAlignment="1">
      <alignment wrapText="1"/>
    </xf>
    <xf numFmtId="0" fontId="8" fillId="9" borderId="59" xfId="2" applyFont="1" applyFill="1" applyBorder="1"/>
    <xf numFmtId="0" fontId="5" fillId="2" borderId="61" xfId="2" applyFont="1" applyFill="1" applyBorder="1" applyAlignment="1">
      <alignment horizontal="center" vertical="center" textRotation="90" wrapText="1"/>
    </xf>
    <xf numFmtId="3" fontId="4" fillId="2" borderId="26" xfId="2" applyNumberFormat="1" applyFill="1" applyBorder="1" applyAlignment="1">
      <alignment horizontal="left"/>
    </xf>
    <xf numFmtId="3" fontId="5" fillId="8" borderId="17" xfId="2" applyNumberFormat="1" applyFont="1" applyFill="1" applyBorder="1" applyProtection="1">
      <protection locked="0"/>
    </xf>
    <xf numFmtId="3" fontId="5" fillId="2" borderId="12" xfId="2" applyNumberFormat="1" applyFont="1" applyFill="1" applyBorder="1"/>
    <xf numFmtId="3" fontId="5" fillId="4" borderId="18" xfId="2" applyNumberFormat="1" applyFont="1" applyFill="1" applyBorder="1"/>
    <xf numFmtId="3" fontId="5" fillId="2" borderId="19" xfId="2" applyNumberFormat="1" applyFont="1" applyFill="1" applyBorder="1"/>
    <xf numFmtId="3" fontId="5" fillId="4" borderId="19" xfId="2" applyNumberFormat="1" applyFont="1" applyFill="1" applyBorder="1"/>
    <xf numFmtId="0" fontId="8" fillId="0" borderId="59" xfId="2" applyFont="1" applyBorder="1"/>
    <xf numFmtId="0" fontId="5" fillId="2" borderId="15" xfId="2" applyFont="1" applyFill="1" applyBorder="1" applyAlignment="1">
      <alignment horizontal="center" vertical="center" textRotation="90" wrapText="1"/>
    </xf>
    <xf numFmtId="3" fontId="5" fillId="8" borderId="16" xfId="2" applyNumberFormat="1" applyFont="1" applyFill="1" applyBorder="1" applyAlignment="1" applyProtection="1">
      <alignment horizontal="center" vertical="center" textRotation="90"/>
      <protection locked="0"/>
    </xf>
    <xf numFmtId="3" fontId="5" fillId="2" borderId="43" xfId="2" applyNumberFormat="1" applyFont="1" applyFill="1" applyBorder="1" applyProtection="1">
      <protection locked="0"/>
    </xf>
    <xf numFmtId="3" fontId="5" fillId="0" borderId="26" xfId="2" applyNumberFormat="1" applyFont="1" applyBorder="1"/>
    <xf numFmtId="0" fontId="5" fillId="9" borderId="15" xfId="2" applyFont="1" applyFill="1" applyBorder="1" applyAlignment="1" applyProtection="1">
      <alignment horizontal="center"/>
      <protection locked="0"/>
    </xf>
    <xf numFmtId="0" fontId="5" fillId="0" borderId="25" xfId="2" applyFont="1" applyBorder="1" applyAlignment="1">
      <alignment horizontal="center"/>
    </xf>
    <xf numFmtId="164" fontId="5" fillId="9" borderId="26" xfId="2" applyNumberFormat="1" applyFont="1" applyFill="1" applyBorder="1" applyProtection="1">
      <protection locked="0"/>
    </xf>
    <xf numFmtId="0" fontId="5" fillId="9" borderId="26" xfId="2" applyFont="1" applyFill="1" applyBorder="1" applyAlignment="1">
      <alignment horizontal="left" wrapText="1"/>
    </xf>
    <xf numFmtId="0" fontId="4" fillId="9" borderId="26" xfId="2" applyFill="1" applyBorder="1" applyAlignment="1">
      <alignment horizontal="left"/>
    </xf>
    <xf numFmtId="0" fontId="5" fillId="2" borderId="37" xfId="2" applyFont="1" applyFill="1" applyBorder="1" applyAlignment="1">
      <alignment horizontal="center" vertical="center" textRotation="90" wrapText="1"/>
    </xf>
    <xf numFmtId="3" fontId="4" fillId="2" borderId="1" xfId="2" applyNumberFormat="1" applyFill="1" applyBorder="1" applyAlignment="1">
      <alignment horizontal="left"/>
    </xf>
    <xf numFmtId="3" fontId="5" fillId="8" borderId="23" xfId="2" applyNumberFormat="1" applyFont="1" applyFill="1" applyBorder="1" applyAlignment="1" applyProtection="1">
      <alignment horizontal="center" vertical="center" textRotation="90"/>
      <protection locked="0"/>
    </xf>
    <xf numFmtId="3" fontId="4" fillId="2" borderId="45" xfId="2" applyNumberFormat="1" applyFill="1" applyBorder="1" applyProtection="1">
      <protection locked="0"/>
    </xf>
    <xf numFmtId="0" fontId="4" fillId="9" borderId="27" xfId="2" applyFill="1" applyBorder="1" applyAlignment="1" applyProtection="1">
      <alignment horizontal="center"/>
      <protection locked="0"/>
    </xf>
    <xf numFmtId="164" fontId="4" fillId="9" borderId="8" xfId="2" applyNumberFormat="1" applyFill="1" applyBorder="1" applyProtection="1">
      <protection locked="0"/>
    </xf>
    <xf numFmtId="0" fontId="4" fillId="9" borderId="1" xfId="2" applyFill="1" applyBorder="1" applyAlignment="1">
      <alignment horizontal="left" wrapText="1"/>
    </xf>
    <xf numFmtId="0" fontId="4" fillId="9" borderId="1" xfId="2" applyFill="1" applyBorder="1" applyAlignment="1">
      <alignment horizontal="left"/>
    </xf>
    <xf numFmtId="0" fontId="5" fillId="2" borderId="39" xfId="2" applyFont="1" applyFill="1" applyBorder="1" applyAlignment="1">
      <alignment horizontal="center" vertical="center" textRotation="90" wrapText="1"/>
    </xf>
    <xf numFmtId="3" fontId="5" fillId="8" borderId="13" xfId="2" applyNumberFormat="1" applyFont="1" applyFill="1" applyBorder="1" applyAlignment="1" applyProtection="1">
      <alignment horizontal="center" vertical="center" textRotation="90"/>
      <protection locked="0"/>
    </xf>
    <xf numFmtId="3" fontId="5" fillId="2" borderId="62" xfId="2" applyNumberFormat="1" applyFont="1" applyFill="1" applyBorder="1" applyProtection="1">
      <protection locked="0"/>
    </xf>
    <xf numFmtId="3" fontId="5" fillId="0" borderId="14" xfId="2" applyNumberFormat="1" applyFont="1" applyBorder="1"/>
    <xf numFmtId="0" fontId="5" fillId="9" borderId="26" xfId="2" applyFont="1" applyFill="1" applyBorder="1" applyAlignment="1" applyProtection="1">
      <alignment horizontal="center"/>
      <protection locked="0"/>
    </xf>
    <xf numFmtId="3" fontId="4" fillId="2" borderId="21" xfId="2" applyNumberFormat="1" applyFill="1" applyBorder="1" applyAlignment="1">
      <alignment horizontal="left"/>
    </xf>
    <xf numFmtId="3" fontId="4" fillId="2" borderId="1" xfId="2" applyNumberFormat="1" applyFill="1" applyBorder="1" applyAlignment="1">
      <alignment horizontal="left"/>
    </xf>
    <xf numFmtId="3" fontId="4" fillId="2" borderId="22" xfId="2" applyNumberFormat="1" applyFill="1" applyBorder="1" applyAlignment="1">
      <alignment horizontal="left"/>
    </xf>
    <xf numFmtId="3" fontId="5" fillId="8" borderId="20" xfId="2" applyNumberFormat="1" applyFont="1" applyFill="1" applyBorder="1" applyAlignment="1" applyProtection="1">
      <alignment horizontal="center" vertical="center" textRotation="90"/>
      <protection locked="0"/>
    </xf>
    <xf numFmtId="3" fontId="4" fillId="2" borderId="50" xfId="2" applyNumberFormat="1" applyFill="1" applyBorder="1" applyProtection="1">
      <protection locked="0"/>
    </xf>
    <xf numFmtId="3" fontId="4" fillId="0" borderId="63" xfId="2" applyNumberFormat="1" applyBorder="1"/>
    <xf numFmtId="0" fontId="4" fillId="9" borderId="8" xfId="2" applyFill="1" applyBorder="1" applyAlignment="1" applyProtection="1">
      <alignment horizontal="center"/>
      <protection locked="0"/>
    </xf>
    <xf numFmtId="0" fontId="4" fillId="0" borderId="5" xfId="2" applyBorder="1" applyAlignment="1">
      <alignment horizontal="left"/>
    </xf>
    <xf numFmtId="0" fontId="4" fillId="9" borderId="6" xfId="2" applyFill="1" applyBorder="1" applyAlignment="1">
      <alignment horizontal="left"/>
    </xf>
    <xf numFmtId="0" fontId="4" fillId="9" borderId="1" xfId="2" applyFill="1" applyBorder="1" applyAlignment="1" applyProtection="1">
      <alignment horizontal="center"/>
      <protection locked="0"/>
    </xf>
    <xf numFmtId="0" fontId="4" fillId="9" borderId="22" xfId="2" applyFill="1" applyBorder="1" applyAlignment="1" applyProtection="1">
      <alignment horizontal="center"/>
      <protection locked="0"/>
    </xf>
    <xf numFmtId="164" fontId="4" fillId="9" borderId="1" xfId="2" applyNumberFormat="1" applyFill="1" applyBorder="1" applyProtection="1">
      <protection locked="0"/>
    </xf>
    <xf numFmtId="3" fontId="4" fillId="2" borderId="28" xfId="2" applyNumberFormat="1" applyFill="1" applyBorder="1" applyAlignment="1">
      <alignment horizontal="left"/>
    </xf>
    <xf numFmtId="3" fontId="4" fillId="2" borderId="3" xfId="2" applyNumberFormat="1" applyFill="1" applyBorder="1" applyAlignment="1">
      <alignment horizontal="left"/>
    </xf>
    <xf numFmtId="3" fontId="4" fillId="2" borderId="29" xfId="2" applyNumberFormat="1" applyFill="1" applyBorder="1" applyAlignment="1">
      <alignment horizontal="left"/>
    </xf>
    <xf numFmtId="3" fontId="4" fillId="2" borderId="51" xfId="2" applyNumberFormat="1" applyFill="1" applyBorder="1" applyProtection="1">
      <protection locked="0"/>
    </xf>
    <xf numFmtId="0" fontId="4" fillId="9" borderId="31" xfId="2" applyFill="1" applyBorder="1" applyAlignment="1" applyProtection="1">
      <alignment horizontal="center"/>
      <protection locked="0"/>
    </xf>
    <xf numFmtId="0" fontId="4" fillId="9" borderId="32" xfId="2" applyFill="1" applyBorder="1" applyAlignment="1" applyProtection="1">
      <alignment horizontal="center"/>
      <protection locked="0"/>
    </xf>
    <xf numFmtId="164" fontId="4" fillId="9" borderId="31" xfId="2" applyNumberFormat="1" applyFill="1" applyBorder="1" applyProtection="1">
      <protection locked="0"/>
    </xf>
    <xf numFmtId="0" fontId="4" fillId="9" borderId="31" xfId="2" applyFill="1" applyBorder="1" applyAlignment="1">
      <alignment horizontal="left" wrapText="1"/>
    </xf>
    <xf numFmtId="0" fontId="4" fillId="9" borderId="31" xfId="2" applyFill="1" applyBorder="1" applyAlignment="1">
      <alignment horizontal="left"/>
    </xf>
    <xf numFmtId="3" fontId="4" fillId="2" borderId="14" xfId="2" applyNumberFormat="1" applyFill="1" applyBorder="1" applyAlignment="1">
      <alignment horizontal="left"/>
    </xf>
    <xf numFmtId="3" fontId="4" fillId="2" borderId="26" xfId="2" applyNumberFormat="1" applyFill="1" applyBorder="1" applyAlignment="1">
      <alignment horizontal="left"/>
    </xf>
    <xf numFmtId="3" fontId="4" fillId="2" borderId="15" xfId="2" applyNumberFormat="1" applyFill="1" applyBorder="1" applyAlignment="1">
      <alignment horizontal="left"/>
    </xf>
    <xf numFmtId="0" fontId="4" fillId="0" borderId="13" xfId="2" applyBorder="1" applyAlignment="1">
      <alignment horizontal="center" vertical="center" textRotation="90"/>
    </xf>
    <xf numFmtId="0" fontId="5" fillId="0" borderId="10" xfId="2" applyFont="1" applyBorder="1" applyAlignment="1">
      <alignment horizontal="center"/>
    </xf>
    <xf numFmtId="164" fontId="5" fillId="9" borderId="64" xfId="2" applyNumberFormat="1" applyFont="1" applyFill="1" applyBorder="1" applyProtection="1">
      <protection locked="0"/>
    </xf>
    <xf numFmtId="0" fontId="5" fillId="9" borderId="64" xfId="2" applyFont="1" applyFill="1" applyBorder="1" applyAlignment="1">
      <alignment wrapText="1"/>
    </xf>
    <xf numFmtId="0" fontId="4" fillId="9" borderId="9" xfId="2" applyFill="1" applyBorder="1"/>
    <xf numFmtId="0" fontId="4" fillId="0" borderId="39" xfId="2" applyBorder="1" applyAlignment="1">
      <alignment horizontal="center" vertical="center" textRotation="90"/>
    </xf>
    <xf numFmtId="0" fontId="4" fillId="0" borderId="20" xfId="2" applyBorder="1" applyAlignment="1">
      <alignment horizontal="center" vertical="center" textRotation="90"/>
    </xf>
    <xf numFmtId="164" fontId="4" fillId="10" borderId="1" xfId="2" applyNumberFormat="1" applyFill="1" applyBorder="1" applyProtection="1">
      <protection locked="0"/>
    </xf>
    <xf numFmtId="0" fontId="4" fillId="10" borderId="1" xfId="2" applyFill="1" applyBorder="1" applyAlignment="1">
      <alignment wrapText="1"/>
    </xf>
    <xf numFmtId="164" fontId="4" fillId="10" borderId="8" xfId="2" applyNumberFormat="1" applyFill="1" applyBorder="1" applyProtection="1">
      <protection locked="0"/>
    </xf>
    <xf numFmtId="0" fontId="4" fillId="10" borderId="8" xfId="2" applyFill="1" applyBorder="1" applyAlignment="1">
      <alignment wrapText="1"/>
    </xf>
    <xf numFmtId="0" fontId="4" fillId="0" borderId="5" xfId="2" applyBorder="1"/>
    <xf numFmtId="0" fontId="4" fillId="9" borderId="6" xfId="2" applyFill="1" applyBorder="1"/>
    <xf numFmtId="3" fontId="5" fillId="0" borderId="21" xfId="2" applyNumberFormat="1" applyFont="1" applyBorder="1"/>
    <xf numFmtId="0" fontId="5" fillId="9" borderId="27" xfId="2" applyFont="1" applyFill="1" applyBorder="1" applyAlignment="1" applyProtection="1">
      <alignment horizontal="center"/>
      <protection locked="0"/>
    </xf>
    <xf numFmtId="0" fontId="5" fillId="0" borderId="6" xfId="2" applyFont="1" applyBorder="1" applyAlignment="1">
      <alignment horizontal="center"/>
    </xf>
    <xf numFmtId="164" fontId="5" fillId="9" borderId="1" xfId="2" applyNumberFormat="1" applyFont="1" applyFill="1" applyBorder="1" applyProtection="1">
      <protection locked="0"/>
    </xf>
    <xf numFmtId="0" fontId="5" fillId="9" borderId="8" xfId="2" applyFont="1" applyFill="1" applyBorder="1" applyAlignment="1">
      <alignment wrapText="1"/>
    </xf>
    <xf numFmtId="0" fontId="4" fillId="9" borderId="8" xfId="2" applyFill="1" applyBorder="1"/>
    <xf numFmtId="0" fontId="5" fillId="0" borderId="9" xfId="2" applyFont="1" applyBorder="1" applyAlignment="1">
      <alignment horizontal="center"/>
    </xf>
    <xf numFmtId="0" fontId="4" fillId="9" borderId="8" xfId="2" applyFill="1" applyBorder="1" applyAlignment="1">
      <alignment wrapText="1"/>
    </xf>
    <xf numFmtId="0" fontId="5" fillId="9" borderId="1" xfId="2" applyFont="1" applyFill="1" applyBorder="1" applyAlignment="1">
      <alignment wrapText="1"/>
    </xf>
    <xf numFmtId="0" fontId="4" fillId="9" borderId="6" xfId="2" applyFill="1" applyBorder="1"/>
    <xf numFmtId="0" fontId="4" fillId="9" borderId="1" xfId="2" applyFill="1" applyBorder="1" applyAlignment="1">
      <alignment wrapText="1"/>
    </xf>
    <xf numFmtId="0" fontId="4" fillId="9" borderId="1" xfId="2" applyFill="1" applyBorder="1"/>
    <xf numFmtId="3" fontId="4" fillId="2" borderId="40" xfId="2" applyNumberFormat="1" applyFill="1" applyBorder="1" applyAlignment="1">
      <alignment horizontal="left"/>
    </xf>
    <xf numFmtId="3" fontId="4" fillId="2" borderId="31" xfId="2" applyNumberFormat="1" applyFill="1" applyBorder="1" applyAlignment="1">
      <alignment horizontal="left"/>
    </xf>
    <xf numFmtId="3" fontId="4" fillId="2" borderId="32" xfId="2" applyNumberFormat="1" applyFill="1" applyBorder="1" applyAlignment="1">
      <alignment horizontal="left"/>
    </xf>
    <xf numFmtId="3" fontId="5" fillId="8" borderId="38" xfId="2" applyNumberFormat="1" applyFont="1" applyFill="1" applyBorder="1" applyAlignment="1" applyProtection="1">
      <alignment horizontal="center" vertical="center" textRotation="90"/>
      <protection locked="0"/>
    </xf>
    <xf numFmtId="3" fontId="5" fillId="2" borderId="47" xfId="2" applyNumberFormat="1" applyFont="1" applyFill="1" applyBorder="1" applyProtection="1">
      <protection locked="0"/>
    </xf>
    <xf numFmtId="3" fontId="5" fillId="0" borderId="40" xfId="2" applyNumberFormat="1" applyFont="1" applyBorder="1"/>
    <xf numFmtId="0" fontId="5" fillId="9" borderId="32" xfId="2" applyFont="1" applyFill="1" applyBorder="1" applyAlignment="1" applyProtection="1">
      <alignment horizontal="center"/>
      <protection locked="0"/>
    </xf>
    <xf numFmtId="0" fontId="5" fillId="0" borderId="33" xfId="2" applyFont="1" applyBorder="1" applyAlignment="1">
      <alignment horizontal="center"/>
    </xf>
    <xf numFmtId="164" fontId="5" fillId="9" borderId="31" xfId="2" applyNumberFormat="1" applyFont="1" applyFill="1" applyBorder="1" applyProtection="1">
      <protection locked="0"/>
    </xf>
    <xf numFmtId="0" fontId="4" fillId="0" borderId="65" xfId="2" applyBorder="1"/>
    <xf numFmtId="0" fontId="4" fillId="9" borderId="33" xfId="2" applyFill="1" applyBorder="1"/>
    <xf numFmtId="3" fontId="4" fillId="2" borderId="63" xfId="2" applyNumberFormat="1" applyFill="1" applyBorder="1" applyAlignment="1">
      <alignment horizontal="left"/>
    </xf>
    <xf numFmtId="3" fontId="4" fillId="2" borderId="8" xfId="2" applyNumberFormat="1" applyFill="1" applyBorder="1" applyAlignment="1">
      <alignment horizontal="left"/>
    </xf>
    <xf numFmtId="3" fontId="4" fillId="2" borderId="27" xfId="2" applyNumberFormat="1" applyFill="1" applyBorder="1" applyAlignment="1">
      <alignment horizontal="left"/>
    </xf>
    <xf numFmtId="3" fontId="5" fillId="2" borderId="66" xfId="2" applyNumberFormat="1" applyFont="1" applyFill="1" applyBorder="1" applyProtection="1">
      <protection locked="0"/>
    </xf>
    <xf numFmtId="164" fontId="5" fillId="9" borderId="8" xfId="2" applyNumberFormat="1" applyFont="1" applyFill="1" applyBorder="1" applyProtection="1">
      <protection locked="0"/>
    </xf>
    <xf numFmtId="3" fontId="4" fillId="2" borderId="66" xfId="2" applyNumberFormat="1" applyFill="1" applyBorder="1" applyProtection="1">
      <protection locked="0"/>
    </xf>
    <xf numFmtId="0" fontId="5" fillId="9" borderId="22" xfId="2" applyFont="1" applyFill="1" applyBorder="1" applyAlignment="1" applyProtection="1">
      <alignment horizontal="center"/>
      <protection locked="0"/>
    </xf>
    <xf numFmtId="164" fontId="4" fillId="9" borderId="1" xfId="2" applyNumberFormat="1" applyFill="1" applyBorder="1"/>
    <xf numFmtId="3" fontId="4" fillId="2" borderId="31" xfId="2" applyNumberFormat="1" applyFill="1" applyBorder="1" applyAlignment="1">
      <alignment horizontal="left"/>
    </xf>
    <xf numFmtId="3" fontId="5" fillId="8" borderId="30" xfId="2" applyNumberFormat="1" applyFont="1" applyFill="1" applyBorder="1" applyAlignment="1" applyProtection="1">
      <alignment horizontal="center" vertical="center" textRotation="90"/>
      <protection locked="0"/>
    </xf>
    <xf numFmtId="164" fontId="4" fillId="9" borderId="31" xfId="2" applyNumberFormat="1" applyFill="1" applyBorder="1"/>
    <xf numFmtId="0" fontId="7" fillId="9" borderId="31" xfId="2" applyFont="1" applyFill="1" applyBorder="1" applyAlignment="1">
      <alignment wrapText="1"/>
    </xf>
    <xf numFmtId="0" fontId="7" fillId="9" borderId="31" xfId="2" applyFont="1" applyFill="1" applyBorder="1"/>
    <xf numFmtId="3" fontId="5" fillId="2" borderId="24" xfId="2" applyNumberFormat="1" applyFont="1" applyFill="1" applyBorder="1" applyProtection="1">
      <protection locked="0"/>
    </xf>
    <xf numFmtId="3" fontId="5" fillId="0" borderId="1" xfId="2" applyNumberFormat="1" applyFont="1" applyBorder="1"/>
    <xf numFmtId="3" fontId="5" fillId="11" borderId="1" xfId="2" applyNumberFormat="1" applyFont="1" applyFill="1" applyBorder="1"/>
    <xf numFmtId="0" fontId="5" fillId="11" borderId="22" xfId="2" applyFont="1" applyFill="1" applyBorder="1" applyAlignment="1" applyProtection="1">
      <alignment horizontal="center"/>
      <protection locked="0"/>
    </xf>
    <xf numFmtId="0" fontId="15" fillId="9" borderId="1" xfId="2" applyFont="1" applyFill="1" applyBorder="1" applyAlignment="1">
      <alignment wrapText="1"/>
    </xf>
    <xf numFmtId="0" fontId="8" fillId="9" borderId="1" xfId="2" applyFont="1" applyFill="1" applyBorder="1"/>
    <xf numFmtId="3" fontId="4" fillId="11" borderId="1" xfId="2" applyNumberFormat="1" applyFill="1" applyBorder="1"/>
    <xf numFmtId="0" fontId="4" fillId="11" borderId="22" xfId="2" applyFill="1" applyBorder="1" applyAlignment="1" applyProtection="1">
      <alignment horizontal="center"/>
      <protection locked="0"/>
    </xf>
    <xf numFmtId="165" fontId="4" fillId="9" borderId="1" xfId="2" applyNumberFormat="1" applyFill="1" applyBorder="1" applyProtection="1">
      <protection locked="0"/>
    </xf>
    <xf numFmtId="0" fontId="8" fillId="9" borderId="1" xfId="2" applyFont="1" applyFill="1" applyBorder="1" applyAlignment="1">
      <alignment wrapText="1"/>
    </xf>
    <xf numFmtId="0" fontId="1" fillId="0" borderId="0" xfId="5"/>
    <xf numFmtId="166" fontId="1" fillId="0" borderId="0" xfId="5" applyNumberFormat="1"/>
    <xf numFmtId="3" fontId="4" fillId="2" borderId="50" xfId="2" applyNumberFormat="1" applyFill="1" applyBorder="1" applyAlignment="1">
      <alignment horizontal="left"/>
    </xf>
    <xf numFmtId="3" fontId="4" fillId="2" borderId="46" xfId="2" applyNumberFormat="1" applyFill="1" applyBorder="1" applyAlignment="1">
      <alignment horizontal="left"/>
    </xf>
    <xf numFmtId="3" fontId="4" fillId="2" borderId="24" xfId="2" applyNumberFormat="1" applyFill="1" applyBorder="1" applyAlignment="1">
      <alignment horizontal="left"/>
    </xf>
    <xf numFmtId="0" fontId="4" fillId="11" borderId="27" xfId="2" applyFill="1" applyBorder="1" applyAlignment="1" applyProtection="1">
      <alignment horizontal="center"/>
      <protection locked="0"/>
    </xf>
    <xf numFmtId="0" fontId="8" fillId="9" borderId="1" xfId="2" applyFont="1" applyFill="1" applyBorder="1" applyAlignment="1">
      <alignment horizontal="left" wrapText="1"/>
    </xf>
    <xf numFmtId="165" fontId="5" fillId="9" borderId="1" xfId="2" applyNumberFormat="1" applyFont="1" applyFill="1" applyBorder="1" applyProtection="1">
      <protection locked="0"/>
    </xf>
    <xf numFmtId="0" fontId="4" fillId="9" borderId="29" xfId="2" applyFill="1" applyBorder="1" applyAlignment="1" applyProtection="1">
      <alignment horizontal="center"/>
      <protection locked="0"/>
    </xf>
    <xf numFmtId="3" fontId="4" fillId="11" borderId="3" xfId="2" applyNumberFormat="1" applyFill="1" applyBorder="1"/>
    <xf numFmtId="0" fontId="4" fillId="11" borderId="29" xfId="2" applyFill="1" applyBorder="1" applyAlignment="1" applyProtection="1">
      <alignment horizontal="center"/>
      <protection locked="0"/>
    </xf>
    <xf numFmtId="164" fontId="4" fillId="9" borderId="3" xfId="2" applyNumberFormat="1" applyFill="1" applyBorder="1" applyProtection="1">
      <protection locked="0"/>
    </xf>
    <xf numFmtId="0" fontId="4" fillId="9" borderId="3" xfId="2" applyFill="1" applyBorder="1" applyAlignment="1">
      <alignment wrapText="1"/>
    </xf>
    <xf numFmtId="0" fontId="4" fillId="9" borderId="3" xfId="2" applyFill="1" applyBorder="1"/>
    <xf numFmtId="0" fontId="5" fillId="2" borderId="42" xfId="2" applyFont="1" applyFill="1" applyBorder="1" applyAlignment="1">
      <alignment horizontal="center" vertical="center" textRotation="90" wrapText="1"/>
    </xf>
    <xf numFmtId="9" fontId="4" fillId="0" borderId="0" xfId="2" applyNumberFormat="1"/>
    <xf numFmtId="0" fontId="5" fillId="2" borderId="0" xfId="2" applyFont="1" applyFill="1" applyAlignment="1">
      <alignment horizontal="center"/>
    </xf>
    <xf numFmtId="0" fontId="4" fillId="3" borderId="16" xfId="2" applyFill="1" applyBorder="1" applyAlignment="1">
      <alignment horizontal="center"/>
    </xf>
    <xf numFmtId="0" fontId="4" fillId="3" borderId="19" xfId="2" applyFill="1" applyBorder="1" applyAlignment="1">
      <alignment horizontal="center"/>
    </xf>
    <xf numFmtId="0" fontId="9" fillId="3" borderId="49" xfId="2" applyFont="1" applyFill="1" applyBorder="1" applyAlignment="1">
      <alignment horizontal="center"/>
    </xf>
    <xf numFmtId="0" fontId="4" fillId="3" borderId="11" xfId="2" applyFill="1" applyBorder="1" applyAlignment="1">
      <alignment horizontal="center" vertical="center"/>
    </xf>
    <xf numFmtId="0" fontId="4" fillId="3" borderId="18" xfId="2" applyFill="1" applyBorder="1" applyAlignment="1">
      <alignment horizontal="center" vertical="center"/>
    </xf>
    <xf numFmtId="0" fontId="4" fillId="3" borderId="18" xfId="2" applyFill="1" applyBorder="1" applyAlignment="1">
      <alignment horizontal="left" vertical="center"/>
    </xf>
    <xf numFmtId="0" fontId="4" fillId="3" borderId="12" xfId="2" applyFill="1" applyBorder="1"/>
    <xf numFmtId="0" fontId="5" fillId="2" borderId="54" xfId="2" applyFont="1" applyFill="1" applyBorder="1" applyAlignment="1">
      <alignment horizontal="center"/>
    </xf>
    <xf numFmtId="0" fontId="4" fillId="3" borderId="30" xfId="2" applyFill="1" applyBorder="1" applyAlignment="1">
      <alignment horizontal="center" vertical="center" wrapText="1"/>
    </xf>
    <xf numFmtId="0" fontId="4" fillId="3" borderId="38" xfId="2" applyFill="1" applyBorder="1" applyAlignment="1">
      <alignment horizontal="center"/>
    </xf>
    <xf numFmtId="0" fontId="10" fillId="9" borderId="11" xfId="2" applyFont="1" applyFill="1" applyBorder="1" applyAlignment="1">
      <alignment horizontal="left"/>
    </xf>
    <xf numFmtId="0" fontId="10" fillId="9" borderId="18" xfId="2" applyFont="1" applyFill="1" applyBorder="1" applyAlignment="1">
      <alignment horizontal="left"/>
    </xf>
    <xf numFmtId="0" fontId="4" fillId="9" borderId="12" xfId="2" applyFill="1" applyBorder="1"/>
    <xf numFmtId="0" fontId="4" fillId="2" borderId="18" xfId="2" applyFill="1" applyBorder="1" applyAlignment="1">
      <alignment horizontal="center"/>
    </xf>
    <xf numFmtId="0" fontId="11" fillId="2" borderId="18"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4" fillId="0" borderId="0" xfId="2" applyAlignment="1">
      <alignment vertical="top"/>
    </xf>
    <xf numFmtId="0" fontId="4" fillId="0" borderId="0" xfId="2" applyAlignment="1">
      <alignment horizontal="left" vertical="top"/>
    </xf>
    <xf numFmtId="44" fontId="4" fillId="0" borderId="0" xfId="2" applyNumberFormat="1" applyAlignment="1">
      <alignment vertical="top"/>
    </xf>
    <xf numFmtId="4" fontId="4" fillId="0" borderId="0" xfId="2" applyNumberFormat="1" applyAlignment="1">
      <alignment vertical="top"/>
    </xf>
    <xf numFmtId="0" fontId="4" fillId="0" borderId="0" xfId="2" applyAlignment="1">
      <alignment horizontal="left" vertical="top" wrapText="1"/>
    </xf>
    <xf numFmtId="0" fontId="16" fillId="0" borderId="0" xfId="2" applyFont="1" applyAlignment="1">
      <alignment horizontal="center" vertical="top"/>
    </xf>
  </cellXfs>
  <cellStyles count="6">
    <cellStyle name="Comma 3" xfId="3" xr:uid="{5543B03C-89ED-4A33-BB9D-EE112BA861F6}"/>
    <cellStyle name="Currency" xfId="1" builtinId="4"/>
    <cellStyle name="Currency 2" xfId="4" xr:uid="{987017F8-30A3-4589-B78E-805FF3D62F39}"/>
    <cellStyle name="Normal" xfId="0" builtinId="0"/>
    <cellStyle name="Normal 2" xfId="2" xr:uid="{269D7FBA-87A3-4257-9AAE-08579629A8AD}"/>
    <cellStyle name="Normal 7" xfId="5" xr:uid="{BA3C1483-F317-419F-9CBC-34F7F6940FE2}"/>
  </cellStyles>
  <dxfs count="6">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auto="1"/>
        </left>
        <right style="thin">
          <color auto="1"/>
        </right>
        <top style="thin">
          <color indexed="64"/>
        </top>
        <bottom style="thin">
          <color indexed="64"/>
        </bottom>
      </border>
    </dxf>
    <dxf>
      <border outline="0">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E789DE-302A-41DD-9259-CCF19071B8CF}" name="Table1" displayName="Table1" ref="A2:C12" totalsRowShown="0" headerRowBorderDxfId="5" tableBorderDxfId="4" totalsRowBorderDxfId="3">
  <tableColumns count="3">
    <tableColumn id="1" xr3:uid="{99BB86C6-5B6D-4ECB-858C-0AA9A073A519}" name="Tier" dataDxfId="2"/>
    <tableColumn id="2" xr3:uid="{1453B75C-ACA1-4526-95D0-E95A9BAD5948}" name="Directorate" dataDxfId="1"/>
    <tableColumn id="4" xr3:uid="{F334C060-D24C-4250-BD42-4B4CF080B89E}" name="FY23 Rate" dataDxfId="0" dataCellStyle="Currenc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C9CB-5156-45EE-96A6-EC7A076B5778}">
  <dimension ref="B3:G21"/>
  <sheetViews>
    <sheetView showGridLines="0" tabSelected="1" workbookViewId="0">
      <selection activeCell="B3" sqref="B3:G3"/>
    </sheetView>
  </sheetViews>
  <sheetFormatPr defaultColWidth="9.109375" defaultRowHeight="13.2"/>
  <cols>
    <col min="1" max="2" width="9.109375" style="11"/>
    <col min="3" max="3" width="12.6640625" style="11" bestFit="1" customWidth="1"/>
    <col min="4" max="16384" width="9.109375" style="11"/>
  </cols>
  <sheetData>
    <row r="3" spans="2:7">
      <c r="B3" s="333" t="s">
        <v>179</v>
      </c>
      <c r="C3" s="333"/>
      <c r="D3" s="333"/>
      <c r="E3" s="333"/>
      <c r="F3" s="333"/>
      <c r="G3" s="333"/>
    </row>
    <row r="4" spans="2:7" ht="12.75" customHeight="1">
      <c r="B4" s="332" t="s">
        <v>178</v>
      </c>
      <c r="C4" s="332"/>
      <c r="D4" s="332"/>
      <c r="E4" s="332"/>
      <c r="F4" s="332"/>
      <c r="G4" s="332"/>
    </row>
    <row r="5" spans="2:7">
      <c r="B5" s="332"/>
      <c r="C5" s="332"/>
      <c r="D5" s="332"/>
      <c r="E5" s="332"/>
      <c r="F5" s="332"/>
      <c r="G5" s="332"/>
    </row>
    <row r="6" spans="2:7">
      <c r="B6" s="332"/>
      <c r="C6" s="332"/>
      <c r="D6" s="332"/>
      <c r="E6" s="332"/>
      <c r="F6" s="332"/>
      <c r="G6" s="332"/>
    </row>
    <row r="7" spans="2:7">
      <c r="B7" s="332"/>
      <c r="C7" s="332"/>
      <c r="D7" s="332"/>
      <c r="E7" s="332"/>
      <c r="F7" s="332"/>
      <c r="G7" s="332"/>
    </row>
    <row r="8" spans="2:7">
      <c r="B8" s="332"/>
      <c r="C8" s="332"/>
      <c r="D8" s="332"/>
      <c r="E8" s="332"/>
      <c r="F8" s="332"/>
      <c r="G8" s="332"/>
    </row>
    <row r="9" spans="2:7">
      <c r="B9" s="332"/>
      <c r="C9" s="332"/>
      <c r="D9" s="332"/>
      <c r="E9" s="332"/>
      <c r="F9" s="332"/>
      <c r="G9" s="332"/>
    </row>
    <row r="10" spans="2:7">
      <c r="B10" s="332"/>
      <c r="C10" s="332"/>
      <c r="D10" s="332"/>
      <c r="E10" s="332"/>
      <c r="F10" s="332"/>
      <c r="G10" s="332"/>
    </row>
    <row r="11" spans="2:7">
      <c r="B11" s="328"/>
      <c r="C11" s="328"/>
      <c r="D11" s="328"/>
      <c r="E11" s="328"/>
      <c r="F11" s="328"/>
      <c r="G11" s="328"/>
    </row>
    <row r="12" spans="2:7">
      <c r="C12" s="329"/>
      <c r="D12" s="331"/>
      <c r="E12" s="328"/>
      <c r="F12" s="328"/>
      <c r="G12" s="328"/>
    </row>
    <row r="13" spans="2:7">
      <c r="C13" s="329"/>
      <c r="D13" s="330"/>
      <c r="E13" s="328"/>
      <c r="F13" s="328"/>
      <c r="G13" s="328"/>
    </row>
    <row r="14" spans="2:7">
      <c r="C14" s="329"/>
      <c r="D14" s="328"/>
      <c r="E14" s="328"/>
      <c r="F14" s="328"/>
      <c r="G14" s="328"/>
    </row>
    <row r="15" spans="2:7">
      <c r="B15" s="328"/>
      <c r="C15" s="328"/>
      <c r="D15" s="328"/>
      <c r="E15" s="328"/>
      <c r="F15" s="328"/>
      <c r="G15" s="328"/>
    </row>
    <row r="16" spans="2:7">
      <c r="B16" s="328"/>
      <c r="C16" s="328"/>
      <c r="D16" s="328"/>
      <c r="E16" s="328"/>
      <c r="F16" s="328"/>
      <c r="G16" s="328"/>
    </row>
    <row r="17" spans="2:7">
      <c r="B17" s="328"/>
      <c r="C17" s="328"/>
      <c r="D17" s="328"/>
      <c r="E17" s="328"/>
      <c r="F17" s="328"/>
      <c r="G17" s="328"/>
    </row>
    <row r="18" spans="2:7">
      <c r="B18" s="328"/>
      <c r="C18" s="328"/>
      <c r="D18" s="328"/>
      <c r="E18" s="328"/>
      <c r="F18" s="328"/>
      <c r="G18" s="328"/>
    </row>
    <row r="19" spans="2:7">
      <c r="B19" s="328"/>
      <c r="C19" s="328"/>
      <c r="D19" s="328"/>
      <c r="E19" s="328"/>
      <c r="F19" s="328"/>
      <c r="G19" s="328"/>
    </row>
    <row r="20" spans="2:7">
      <c r="B20" s="328"/>
      <c r="C20" s="328"/>
      <c r="D20" s="328"/>
      <c r="E20" s="328"/>
      <c r="F20" s="328"/>
      <c r="G20" s="328"/>
    </row>
    <row r="21" spans="2:7">
      <c r="B21" s="328"/>
      <c r="C21" s="328"/>
      <c r="D21" s="328"/>
      <c r="E21" s="328"/>
      <c r="F21" s="328"/>
      <c r="G21" s="328"/>
    </row>
  </sheetData>
  <mergeCells count="2">
    <mergeCell ref="B3:G3"/>
    <mergeCell ref="B4:G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AE0C-07E0-4B18-AA23-8E6A6C8E36D6}">
  <dimension ref="A1:C12"/>
  <sheetViews>
    <sheetView workbookViewId="0">
      <selection activeCell="C12" sqref="C12"/>
    </sheetView>
  </sheetViews>
  <sheetFormatPr defaultColWidth="12" defaultRowHeight="14.4"/>
  <cols>
    <col min="1" max="1" width="12.88671875" customWidth="1"/>
    <col min="2" max="2" width="14" customWidth="1"/>
    <col min="3" max="3" width="19" customWidth="1"/>
  </cols>
  <sheetData>
    <row r="1" spans="1:3" ht="18">
      <c r="A1" s="10" t="s">
        <v>15</v>
      </c>
      <c r="B1" s="10"/>
      <c r="C1" s="10"/>
    </row>
    <row r="2" spans="1:3">
      <c r="A2" s="1" t="s">
        <v>0</v>
      </c>
      <c r="B2" s="2" t="s">
        <v>1</v>
      </c>
      <c r="C2" s="3" t="s">
        <v>2</v>
      </c>
    </row>
    <row r="3" spans="1:3">
      <c r="A3" s="4" t="s">
        <v>3</v>
      </c>
      <c r="B3" s="5" t="s">
        <v>4</v>
      </c>
      <c r="C3" s="6">
        <v>10.32</v>
      </c>
    </row>
    <row r="4" spans="1:3">
      <c r="A4" s="4" t="s">
        <v>5</v>
      </c>
      <c r="B4" s="5" t="s">
        <v>6</v>
      </c>
      <c r="C4" s="6">
        <v>48.64</v>
      </c>
    </row>
    <row r="5" spans="1:3">
      <c r="A5" s="4" t="s">
        <v>5</v>
      </c>
      <c r="B5" s="5" t="s">
        <v>7</v>
      </c>
      <c r="C5" s="6">
        <v>29</v>
      </c>
    </row>
    <row r="6" spans="1:3">
      <c r="A6" s="4" t="s">
        <v>5</v>
      </c>
      <c r="B6" s="5" t="s">
        <v>8</v>
      </c>
      <c r="C6" s="6">
        <v>47.49</v>
      </c>
    </row>
    <row r="7" spans="1:3">
      <c r="A7" s="4" t="s">
        <v>5</v>
      </c>
      <c r="B7" s="5" t="s">
        <v>9</v>
      </c>
      <c r="C7" s="6">
        <v>32.6</v>
      </c>
    </row>
    <row r="8" spans="1:3">
      <c r="A8" s="4" t="s">
        <v>5</v>
      </c>
      <c r="B8" s="5" t="s">
        <v>10</v>
      </c>
      <c r="C8" s="6">
        <v>53.57</v>
      </c>
    </row>
    <row r="9" spans="1:3">
      <c r="A9" s="4" t="s">
        <v>5</v>
      </c>
      <c r="B9" s="5" t="s">
        <v>11</v>
      </c>
      <c r="C9" s="6">
        <v>37.28</v>
      </c>
    </row>
    <row r="10" spans="1:3">
      <c r="A10" s="4" t="s">
        <v>5</v>
      </c>
      <c r="B10" s="5" t="s">
        <v>12</v>
      </c>
      <c r="C10" s="6">
        <v>42.5</v>
      </c>
    </row>
    <row r="11" spans="1:3">
      <c r="A11" s="4" t="s">
        <v>5</v>
      </c>
      <c r="B11" s="5" t="s">
        <v>13</v>
      </c>
      <c r="C11" s="6">
        <v>42</v>
      </c>
    </row>
    <row r="12" spans="1:3">
      <c r="A12" s="7" t="s">
        <v>14</v>
      </c>
      <c r="B12" s="8"/>
      <c r="C12" s="9">
        <v>52.17</v>
      </c>
    </row>
  </sheetData>
  <mergeCells count="1">
    <mergeCell ref="A1:C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E0D2A-86F6-4AD7-9602-E26FDBDA9939}">
  <dimension ref="A1:AM125"/>
  <sheetViews>
    <sheetView workbookViewId="0">
      <selection activeCell="N5" sqref="N5"/>
    </sheetView>
  </sheetViews>
  <sheetFormatPr defaultColWidth="9.109375" defaultRowHeight="13.2"/>
  <cols>
    <col min="1" max="1" width="5.6640625" style="11" customWidth="1"/>
    <col min="2" max="2" width="23.6640625" style="11" customWidth="1"/>
    <col min="3" max="3" width="8.6640625" style="11" customWidth="1"/>
    <col min="4" max="4" width="10.6640625" style="11" customWidth="1"/>
    <col min="5" max="5" width="4.6640625" style="11" customWidth="1"/>
    <col min="6" max="6" width="11.33203125" style="11" bestFit="1" customWidth="1"/>
    <col min="7" max="7" width="4.6640625" style="11" customWidth="1"/>
    <col min="8" max="8" width="8.6640625" style="11" customWidth="1"/>
    <col min="9" max="9" width="4.6640625" style="11" customWidth="1"/>
    <col min="10" max="10" width="8.6640625" style="11" customWidth="1"/>
    <col min="11" max="11" width="4.6640625" style="11" customWidth="1"/>
    <col min="12" max="12" width="8.6640625" style="11" customWidth="1"/>
    <col min="13" max="13" width="4.6640625" style="11" customWidth="1"/>
    <col min="14" max="14" width="8.6640625" style="11" customWidth="1"/>
    <col min="15" max="15" width="4.6640625" style="11" customWidth="1"/>
    <col min="16" max="16" width="8.6640625" style="11" customWidth="1"/>
    <col min="17" max="17" width="4.6640625" style="11" customWidth="1"/>
    <col min="18" max="18" width="8.6640625" style="11" customWidth="1"/>
    <col min="19" max="19" width="4.6640625" style="11" customWidth="1"/>
    <col min="20" max="20" width="8.6640625" style="11" customWidth="1"/>
    <col min="21" max="21" width="4.6640625" style="11" customWidth="1"/>
    <col min="22" max="22" width="8.6640625" style="11" customWidth="1"/>
    <col min="23" max="23" width="4.6640625" style="11" customWidth="1"/>
    <col min="24" max="24" width="8.6640625" style="11" customWidth="1"/>
    <col min="25" max="25" width="4.6640625" style="11" customWidth="1"/>
    <col min="26" max="26" width="8.6640625" style="11" customWidth="1"/>
    <col min="27" max="27" width="4.6640625" style="11" customWidth="1"/>
    <col min="28" max="28" width="8.6640625" style="11" customWidth="1"/>
    <col min="29" max="29" width="9.109375" style="11" bestFit="1" customWidth="1"/>
    <col min="30" max="30" width="4.6640625" style="11" customWidth="1"/>
    <col min="31" max="31" width="2.5546875" style="11" customWidth="1"/>
    <col min="32" max="33" width="12.6640625" style="11" customWidth="1"/>
    <col min="34" max="34" width="8.6640625" style="11" customWidth="1"/>
    <col min="35" max="16384" width="9.109375" style="11"/>
  </cols>
  <sheetData>
    <row r="1" spans="1:34" ht="21.6" thickBot="1">
      <c r="A1" s="142" t="s">
        <v>92</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0"/>
      <c r="AF1" s="139"/>
      <c r="AG1" s="138"/>
    </row>
    <row r="2" spans="1:34" ht="13.8" thickBot="1">
      <c r="A2" s="137"/>
      <c r="B2" s="136"/>
      <c r="C2" s="136"/>
      <c r="D2" s="136"/>
      <c r="E2" s="136"/>
      <c r="F2" s="136"/>
      <c r="G2" s="136"/>
      <c r="H2" s="136"/>
      <c r="I2" s="136"/>
      <c r="J2" s="136"/>
    </row>
    <row r="3" spans="1:34" ht="20.100000000000001" customHeight="1" thickBot="1">
      <c r="A3" s="135"/>
      <c r="B3" s="134" t="s">
        <v>75</v>
      </c>
      <c r="C3" s="134"/>
      <c r="D3" s="134"/>
      <c r="E3" s="133" t="s">
        <v>74</v>
      </c>
      <c r="F3" s="132"/>
      <c r="G3" s="133" t="s">
        <v>73</v>
      </c>
      <c r="H3" s="132"/>
      <c r="I3" s="133" t="s">
        <v>72</v>
      </c>
      <c r="J3" s="132"/>
      <c r="K3" s="133" t="s">
        <v>71</v>
      </c>
      <c r="L3" s="132"/>
      <c r="M3" s="133" t="s">
        <v>70</v>
      </c>
      <c r="N3" s="132"/>
      <c r="O3" s="133" t="s">
        <v>69</v>
      </c>
      <c r="P3" s="132"/>
      <c r="Q3" s="133" t="s">
        <v>68</v>
      </c>
      <c r="R3" s="132"/>
      <c r="S3" s="133" t="s">
        <v>67</v>
      </c>
      <c r="T3" s="132"/>
      <c r="U3" s="133" t="s">
        <v>66</v>
      </c>
      <c r="V3" s="132"/>
      <c r="W3" s="133" t="s">
        <v>65</v>
      </c>
      <c r="X3" s="132"/>
      <c r="Y3" s="133" t="s">
        <v>64</v>
      </c>
      <c r="Z3" s="132"/>
      <c r="AA3" s="133" t="s">
        <v>63</v>
      </c>
      <c r="AB3" s="132"/>
      <c r="AC3" s="131" t="s">
        <v>62</v>
      </c>
      <c r="AD3" s="130"/>
      <c r="AE3" s="119"/>
      <c r="AF3" s="129" t="s">
        <v>61</v>
      </c>
      <c r="AG3" s="128"/>
      <c r="AH3" s="119"/>
    </row>
    <row r="4" spans="1:34" ht="20.100000000000001" customHeight="1" thickBot="1">
      <c r="A4" s="127"/>
      <c r="B4" s="126" t="s">
        <v>60</v>
      </c>
      <c r="C4" s="126" t="s">
        <v>59</v>
      </c>
      <c r="D4" s="126" t="s">
        <v>58</v>
      </c>
      <c r="E4" s="125" t="s">
        <v>57</v>
      </c>
      <c r="F4" s="124" t="s">
        <v>56</v>
      </c>
      <c r="G4" s="125" t="s">
        <v>57</v>
      </c>
      <c r="H4" s="124" t="s">
        <v>56</v>
      </c>
      <c r="I4" s="125" t="s">
        <v>57</v>
      </c>
      <c r="J4" s="124" t="s">
        <v>56</v>
      </c>
      <c r="K4" s="125" t="s">
        <v>57</v>
      </c>
      <c r="L4" s="124" t="s">
        <v>56</v>
      </c>
      <c r="M4" s="125" t="s">
        <v>57</v>
      </c>
      <c r="N4" s="124" t="s">
        <v>56</v>
      </c>
      <c r="O4" s="125" t="s">
        <v>57</v>
      </c>
      <c r="P4" s="124" t="s">
        <v>56</v>
      </c>
      <c r="Q4" s="125" t="s">
        <v>57</v>
      </c>
      <c r="R4" s="124" t="s">
        <v>56</v>
      </c>
      <c r="S4" s="125" t="s">
        <v>57</v>
      </c>
      <c r="T4" s="124" t="s">
        <v>56</v>
      </c>
      <c r="U4" s="125" t="s">
        <v>57</v>
      </c>
      <c r="V4" s="124" t="s">
        <v>56</v>
      </c>
      <c r="W4" s="125" t="s">
        <v>57</v>
      </c>
      <c r="X4" s="124" t="s">
        <v>56</v>
      </c>
      <c r="Y4" s="125" t="s">
        <v>57</v>
      </c>
      <c r="Z4" s="124" t="s">
        <v>56</v>
      </c>
      <c r="AA4" s="125" t="s">
        <v>57</v>
      </c>
      <c r="AB4" s="124" t="s">
        <v>56</v>
      </c>
      <c r="AC4" s="123" t="s">
        <v>55</v>
      </c>
      <c r="AD4" s="122"/>
      <c r="AE4" s="119"/>
      <c r="AF4" s="162"/>
      <c r="AG4" s="161"/>
      <c r="AH4" s="119"/>
    </row>
    <row r="5" spans="1:34" ht="15" customHeight="1">
      <c r="A5" s="60" t="s">
        <v>54</v>
      </c>
      <c r="B5" s="160" t="s">
        <v>91</v>
      </c>
      <c r="C5" s="106">
        <v>500</v>
      </c>
      <c r="D5" s="57" t="s">
        <v>90</v>
      </c>
      <c r="E5" s="56">
        <v>1</v>
      </c>
      <c r="F5" s="55">
        <f>$C5*E5</f>
        <v>500</v>
      </c>
      <c r="G5" s="56">
        <v>1</v>
      </c>
      <c r="H5" s="55">
        <f>$C5*G5</f>
        <v>500</v>
      </c>
      <c r="I5" s="56">
        <v>1</v>
      </c>
      <c r="J5" s="55">
        <f>$C5*I5</f>
        <v>500</v>
      </c>
      <c r="K5" s="56">
        <v>1</v>
      </c>
      <c r="L5" s="55">
        <f>$C5*K5</f>
        <v>500</v>
      </c>
      <c r="M5" s="56">
        <v>1</v>
      </c>
      <c r="N5" s="55">
        <f>$C5*M5</f>
        <v>500</v>
      </c>
      <c r="O5" s="56">
        <v>1</v>
      </c>
      <c r="P5" s="55">
        <f>$C5*O5</f>
        <v>500</v>
      </c>
      <c r="Q5" s="56">
        <v>1</v>
      </c>
      <c r="R5" s="55">
        <f>$C5*Q5</f>
        <v>500</v>
      </c>
      <c r="S5" s="56">
        <v>1</v>
      </c>
      <c r="T5" s="55">
        <f>$C5*S5</f>
        <v>500</v>
      </c>
      <c r="U5" s="56">
        <v>1</v>
      </c>
      <c r="V5" s="55">
        <f>$C5*U5</f>
        <v>500</v>
      </c>
      <c r="W5" s="56">
        <v>1</v>
      </c>
      <c r="X5" s="55">
        <f>$C5*W5</f>
        <v>500</v>
      </c>
      <c r="Y5" s="56">
        <v>1</v>
      </c>
      <c r="Z5" s="55">
        <f>$C5*Y5</f>
        <v>500</v>
      </c>
      <c r="AA5" s="56">
        <v>1</v>
      </c>
      <c r="AB5" s="55">
        <f>$C5*AA5</f>
        <v>500</v>
      </c>
      <c r="AC5" s="159">
        <f>F5+H5+J5+L5+N5+P5+R5+T5+V5+X5+Z5+AB5</f>
        <v>6000</v>
      </c>
      <c r="AD5" s="154">
        <f>SUM(AC5:AC18)</f>
        <v>292400</v>
      </c>
      <c r="AE5" s="18"/>
      <c r="AF5" s="85" t="s">
        <v>21</v>
      </c>
      <c r="AG5" s="84"/>
      <c r="AH5" s="18"/>
    </row>
    <row r="6" spans="1:34" ht="15" customHeight="1">
      <c r="A6" s="49"/>
      <c r="B6" s="83" t="s">
        <v>89</v>
      </c>
      <c r="C6" s="101">
        <v>5500</v>
      </c>
      <c r="D6" s="50" t="s">
        <v>88</v>
      </c>
      <c r="E6" s="39">
        <v>1</v>
      </c>
      <c r="F6" s="65">
        <f>$C6*E6</f>
        <v>5500</v>
      </c>
      <c r="G6" s="39">
        <v>1</v>
      </c>
      <c r="H6" s="65">
        <f>$C6*G6</f>
        <v>5500</v>
      </c>
      <c r="I6" s="39">
        <v>1</v>
      </c>
      <c r="J6" s="65">
        <f>$C6*I6</f>
        <v>5500</v>
      </c>
      <c r="K6" s="39">
        <v>1</v>
      </c>
      <c r="L6" s="65">
        <f>$C6*K6</f>
        <v>5500</v>
      </c>
      <c r="M6" s="39">
        <v>1</v>
      </c>
      <c r="N6" s="65">
        <f>$C6*M6</f>
        <v>5500</v>
      </c>
      <c r="O6" s="39">
        <v>1</v>
      </c>
      <c r="P6" s="65">
        <f>$C6*O6</f>
        <v>5500</v>
      </c>
      <c r="Q6" s="39">
        <v>1</v>
      </c>
      <c r="R6" s="65">
        <f>$C6*Q6</f>
        <v>5500</v>
      </c>
      <c r="S6" s="39">
        <v>1</v>
      </c>
      <c r="T6" s="65">
        <f>$C6*S6</f>
        <v>5500</v>
      </c>
      <c r="U6" s="39">
        <v>1</v>
      </c>
      <c r="V6" s="65">
        <f>$C6*U6</f>
        <v>5500</v>
      </c>
      <c r="W6" s="39">
        <v>1</v>
      </c>
      <c r="X6" s="65">
        <f>$C6*W6</f>
        <v>5500</v>
      </c>
      <c r="Y6" s="39">
        <v>1</v>
      </c>
      <c r="Z6" s="65">
        <f>$C6*Y6</f>
        <v>5500</v>
      </c>
      <c r="AA6" s="39">
        <v>1</v>
      </c>
      <c r="AB6" s="65">
        <f>$C6*AA6</f>
        <v>5500</v>
      </c>
      <c r="AC6" s="153">
        <f>F6+H6+J6+L6+N6+P6+R6+T6+V6+X6+Z6+AB6</f>
        <v>66000</v>
      </c>
      <c r="AD6" s="152"/>
      <c r="AE6" s="18"/>
      <c r="AF6" s="35" t="s">
        <v>21</v>
      </c>
      <c r="AG6" s="34"/>
      <c r="AH6" s="18"/>
    </row>
    <row r="7" spans="1:34" ht="15" customHeight="1">
      <c r="A7" s="49"/>
      <c r="B7" s="111" t="s">
        <v>87</v>
      </c>
      <c r="C7" s="101">
        <v>3000</v>
      </c>
      <c r="D7" s="50" t="s">
        <v>21</v>
      </c>
      <c r="E7" s="39">
        <v>0</v>
      </c>
      <c r="F7" s="65">
        <f>$C7*E7</f>
        <v>0</v>
      </c>
      <c r="G7" s="63"/>
      <c r="H7" s="65">
        <f>$C7*G7</f>
        <v>0</v>
      </c>
      <c r="I7" s="63"/>
      <c r="J7" s="65">
        <f>$C7*I7</f>
        <v>0</v>
      </c>
      <c r="K7" s="63">
        <v>2</v>
      </c>
      <c r="L7" s="65">
        <f>$C7*K7</f>
        <v>6000</v>
      </c>
      <c r="M7" s="63"/>
      <c r="N7" s="65">
        <f>$C7*M7</f>
        <v>0</v>
      </c>
      <c r="O7" s="63"/>
      <c r="P7" s="65">
        <f>$C7*O7</f>
        <v>0</v>
      </c>
      <c r="Q7" s="63">
        <v>0</v>
      </c>
      <c r="R7" s="65">
        <f>$C7*Q7</f>
        <v>0</v>
      </c>
      <c r="S7" s="63"/>
      <c r="T7" s="65">
        <f>$C7*S7</f>
        <v>0</v>
      </c>
      <c r="U7" s="63"/>
      <c r="V7" s="65">
        <f>$C7*U7</f>
        <v>0</v>
      </c>
      <c r="W7" s="63">
        <v>2</v>
      </c>
      <c r="X7" s="65">
        <f>$C7*W7</f>
        <v>6000</v>
      </c>
      <c r="Y7" s="63"/>
      <c r="Z7" s="65">
        <f>$C7*Y7</f>
        <v>0</v>
      </c>
      <c r="AA7" s="63"/>
      <c r="AB7" s="65">
        <f>$C7*AA7</f>
        <v>0</v>
      </c>
      <c r="AC7" s="153">
        <f>F7+H7+J7+L7+N7+P7+R7+T7+V7+X7+Z7+AB7</f>
        <v>12000</v>
      </c>
      <c r="AD7" s="152"/>
      <c r="AE7" s="18"/>
      <c r="AF7" s="35" t="s">
        <v>21</v>
      </c>
      <c r="AG7" s="34"/>
      <c r="AH7" s="18"/>
    </row>
    <row r="8" spans="1:34" ht="15" customHeight="1">
      <c r="A8" s="49"/>
      <c r="B8" s="83" t="s">
        <v>86</v>
      </c>
      <c r="C8" s="101">
        <v>100</v>
      </c>
      <c r="D8" s="50" t="s">
        <v>21</v>
      </c>
      <c r="E8" s="63"/>
      <c r="F8" s="65">
        <f>$C8*E8</f>
        <v>0</v>
      </c>
      <c r="G8" s="63"/>
      <c r="H8" s="65">
        <f>$C8*G8</f>
        <v>0</v>
      </c>
      <c r="I8" s="63">
        <v>11</v>
      </c>
      <c r="J8" s="65">
        <f>$C8*I8</f>
        <v>1100</v>
      </c>
      <c r="K8" s="63">
        <v>11</v>
      </c>
      <c r="L8" s="65">
        <f>$C8*K8</f>
        <v>1100</v>
      </c>
      <c r="M8" s="63"/>
      <c r="N8" s="65">
        <f>$C8*M8</f>
        <v>0</v>
      </c>
      <c r="O8" s="63">
        <v>11</v>
      </c>
      <c r="P8" s="65">
        <f>$C8*O8</f>
        <v>1100</v>
      </c>
      <c r="Q8" s="63">
        <v>11</v>
      </c>
      <c r="R8" s="65">
        <f>$C8*Q8</f>
        <v>1100</v>
      </c>
      <c r="S8" s="63"/>
      <c r="T8" s="65">
        <f>$C8*S8</f>
        <v>0</v>
      </c>
      <c r="U8" s="63">
        <v>11</v>
      </c>
      <c r="V8" s="65">
        <f>$C8*U8</f>
        <v>1100</v>
      </c>
      <c r="W8" s="63"/>
      <c r="X8" s="65">
        <f>$C8*W8</f>
        <v>0</v>
      </c>
      <c r="Y8" s="63">
        <v>11</v>
      </c>
      <c r="Z8" s="65">
        <f>$C8*Y8</f>
        <v>1100</v>
      </c>
      <c r="AA8" s="63"/>
      <c r="AB8" s="65">
        <f>$C8*AA8</f>
        <v>0</v>
      </c>
      <c r="AC8" s="153">
        <f>F8+H8+J8+L8+N8+P8+R8+T8+V8+X8+Z8+AB8</f>
        <v>6600</v>
      </c>
      <c r="AD8" s="152"/>
      <c r="AE8" s="18"/>
      <c r="AF8" s="35" t="s">
        <v>21</v>
      </c>
      <c r="AG8" s="34"/>
      <c r="AH8" s="18"/>
    </row>
    <row r="9" spans="1:34" ht="15" customHeight="1">
      <c r="A9" s="49"/>
      <c r="B9" s="111" t="s">
        <v>85</v>
      </c>
      <c r="C9" s="101">
        <v>2000</v>
      </c>
      <c r="D9" s="50" t="s">
        <v>21</v>
      </c>
      <c r="E9" s="63"/>
      <c r="F9" s="65">
        <f>$C9*E9</f>
        <v>0</v>
      </c>
      <c r="G9" s="63"/>
      <c r="H9" s="65">
        <f>$C9*G9</f>
        <v>0</v>
      </c>
      <c r="I9" s="63"/>
      <c r="J9" s="65">
        <f>$C9*I9</f>
        <v>0</v>
      </c>
      <c r="K9" s="63">
        <v>1</v>
      </c>
      <c r="L9" s="65">
        <f>$C9*K9</f>
        <v>2000</v>
      </c>
      <c r="M9" s="63">
        <v>1</v>
      </c>
      <c r="N9" s="65">
        <f>$C9*M9</f>
        <v>2000</v>
      </c>
      <c r="O9" s="63">
        <v>1</v>
      </c>
      <c r="P9" s="65">
        <f>$C9*O9</f>
        <v>2000</v>
      </c>
      <c r="Q9" s="63"/>
      <c r="R9" s="65">
        <f>$C9*Q9</f>
        <v>0</v>
      </c>
      <c r="S9" s="63">
        <v>1</v>
      </c>
      <c r="T9" s="65">
        <f>$C9*S9</f>
        <v>2000</v>
      </c>
      <c r="U9" s="63">
        <v>1</v>
      </c>
      <c r="V9" s="65">
        <f>$C9*U9</f>
        <v>2000</v>
      </c>
      <c r="W9" s="63">
        <v>1</v>
      </c>
      <c r="X9" s="65">
        <f>$C9*W9</f>
        <v>2000</v>
      </c>
      <c r="Y9" s="63">
        <v>1</v>
      </c>
      <c r="Z9" s="65">
        <f>$C9*Y9</f>
        <v>2000</v>
      </c>
      <c r="AA9" s="63">
        <v>1</v>
      </c>
      <c r="AB9" s="65">
        <f>$C9*AA9</f>
        <v>2000</v>
      </c>
      <c r="AC9" s="153">
        <f>F9+H9+J9+L9+N9+P9+R9+T9+V9+X9+Z9+AB9</f>
        <v>16000</v>
      </c>
      <c r="AD9" s="152"/>
      <c r="AE9" s="18"/>
      <c r="AF9" s="35" t="s">
        <v>21</v>
      </c>
      <c r="AG9" s="34"/>
      <c r="AH9" s="18"/>
    </row>
    <row r="10" spans="1:34" ht="15" customHeight="1">
      <c r="A10" s="49"/>
      <c r="B10" s="111" t="s">
        <v>84</v>
      </c>
      <c r="C10" s="101">
        <v>400</v>
      </c>
      <c r="D10" s="50" t="s">
        <v>21</v>
      </c>
      <c r="E10" s="63">
        <v>1</v>
      </c>
      <c r="F10" s="65">
        <f>$C10*E10</f>
        <v>400</v>
      </c>
      <c r="G10" s="63">
        <v>1</v>
      </c>
      <c r="H10" s="65">
        <f>$C10*G10</f>
        <v>400</v>
      </c>
      <c r="I10" s="63">
        <v>1</v>
      </c>
      <c r="J10" s="65">
        <f>$C10*I10</f>
        <v>400</v>
      </c>
      <c r="K10" s="63">
        <v>1</v>
      </c>
      <c r="L10" s="65">
        <f>$C10*K10</f>
        <v>400</v>
      </c>
      <c r="M10" s="63">
        <v>1</v>
      </c>
      <c r="N10" s="65">
        <f>$C10*M10</f>
        <v>400</v>
      </c>
      <c r="O10" s="63">
        <v>1</v>
      </c>
      <c r="P10" s="65">
        <f>$C10*O10</f>
        <v>400</v>
      </c>
      <c r="Q10" s="63">
        <v>1</v>
      </c>
      <c r="R10" s="65">
        <f>$C10*Q10</f>
        <v>400</v>
      </c>
      <c r="S10" s="63">
        <v>1</v>
      </c>
      <c r="T10" s="65">
        <f>$C10*S10</f>
        <v>400</v>
      </c>
      <c r="U10" s="63">
        <v>1</v>
      </c>
      <c r="V10" s="65">
        <f>$C10*U10</f>
        <v>400</v>
      </c>
      <c r="W10" s="63">
        <v>1</v>
      </c>
      <c r="X10" s="65">
        <f>$C10*W10</f>
        <v>400</v>
      </c>
      <c r="Y10" s="63">
        <v>1</v>
      </c>
      <c r="Z10" s="65">
        <f>$C10*Y10</f>
        <v>400</v>
      </c>
      <c r="AA10" s="63">
        <v>1</v>
      </c>
      <c r="AB10" s="65">
        <f>$C10*AA10</f>
        <v>400</v>
      </c>
      <c r="AC10" s="153">
        <f>F10+H10+J10+L10+N10+P10+R10+T10+V10+X10+Z10+AB10</f>
        <v>4800</v>
      </c>
      <c r="AD10" s="152"/>
      <c r="AE10" s="18"/>
      <c r="AF10" s="35" t="s">
        <v>21</v>
      </c>
      <c r="AG10" s="34"/>
      <c r="AH10" s="18"/>
    </row>
    <row r="11" spans="1:34" ht="15" customHeight="1">
      <c r="A11" s="49"/>
      <c r="B11" s="116" t="s">
        <v>83</v>
      </c>
      <c r="C11" s="101">
        <v>2000</v>
      </c>
      <c r="D11" s="50"/>
      <c r="E11" s="63">
        <v>40</v>
      </c>
      <c r="F11" s="65">
        <f>$C11*E11</f>
        <v>80000</v>
      </c>
      <c r="G11" s="63">
        <v>2</v>
      </c>
      <c r="H11" s="65">
        <f>$C11*G11</f>
        <v>4000</v>
      </c>
      <c r="I11" s="63">
        <v>2</v>
      </c>
      <c r="J11" s="65">
        <f>$C11*I11</f>
        <v>4000</v>
      </c>
      <c r="K11" s="63">
        <v>6</v>
      </c>
      <c r="L11" s="65">
        <f>$C11*K11</f>
        <v>12000</v>
      </c>
      <c r="M11" s="63">
        <v>2</v>
      </c>
      <c r="N11" s="65">
        <f>$C11*M11</f>
        <v>4000</v>
      </c>
      <c r="O11" s="63"/>
      <c r="P11" s="65">
        <f>$C11*O11</f>
        <v>0</v>
      </c>
      <c r="Q11" s="63">
        <v>6</v>
      </c>
      <c r="R11" s="65">
        <f>$C11*Q11</f>
        <v>12000</v>
      </c>
      <c r="S11" s="63">
        <v>2</v>
      </c>
      <c r="T11" s="65">
        <f>$C11*S11</f>
        <v>4000</v>
      </c>
      <c r="U11" s="63">
        <v>2</v>
      </c>
      <c r="V11" s="65">
        <f>$C11*U11</f>
        <v>4000</v>
      </c>
      <c r="W11" s="63">
        <v>6</v>
      </c>
      <c r="X11" s="65">
        <f>$C11*W11</f>
        <v>12000</v>
      </c>
      <c r="Y11" s="63">
        <v>2</v>
      </c>
      <c r="Z11" s="65">
        <f>$C11*Y11</f>
        <v>4000</v>
      </c>
      <c r="AA11" s="63">
        <v>2</v>
      </c>
      <c r="AB11" s="65">
        <f>$C11*AA11</f>
        <v>4000</v>
      </c>
      <c r="AC11" s="153">
        <f>F11+H11+J11+L11+N11+P11+R11+T11+V11+X11+Z11+AB11</f>
        <v>144000</v>
      </c>
      <c r="AD11" s="152"/>
      <c r="AE11" s="18"/>
      <c r="AF11" s="35" t="s">
        <v>21</v>
      </c>
      <c r="AG11" s="34"/>
      <c r="AH11" s="18"/>
    </row>
    <row r="12" spans="1:34" ht="15" customHeight="1">
      <c r="A12" s="49"/>
      <c r="B12" s="111" t="s">
        <v>82</v>
      </c>
      <c r="C12" s="101">
        <v>200</v>
      </c>
      <c r="D12" s="50" t="s">
        <v>21</v>
      </c>
      <c r="E12" s="63"/>
      <c r="F12" s="65">
        <f>$C12*E12</f>
        <v>0</v>
      </c>
      <c r="G12" s="39">
        <v>1</v>
      </c>
      <c r="H12" s="65">
        <f>$C12*G12</f>
        <v>200</v>
      </c>
      <c r="I12" s="63"/>
      <c r="J12" s="65">
        <f>$C12*I12</f>
        <v>0</v>
      </c>
      <c r="K12" s="39">
        <v>1</v>
      </c>
      <c r="L12" s="65">
        <f>$C12*K12</f>
        <v>200</v>
      </c>
      <c r="M12" s="39"/>
      <c r="N12" s="65">
        <f>$C12*M12</f>
        <v>0</v>
      </c>
      <c r="O12" s="63">
        <v>1</v>
      </c>
      <c r="P12" s="65">
        <f>$C12*O12</f>
        <v>200</v>
      </c>
      <c r="Q12" s="39"/>
      <c r="R12" s="65">
        <f>$C12*Q12</f>
        <v>0</v>
      </c>
      <c r="S12" s="39">
        <v>1</v>
      </c>
      <c r="T12" s="65">
        <f>$C12*S12</f>
        <v>200</v>
      </c>
      <c r="U12" s="39"/>
      <c r="V12" s="65">
        <f>$C12*U12</f>
        <v>0</v>
      </c>
      <c r="W12" s="39">
        <v>1</v>
      </c>
      <c r="X12" s="65">
        <f>$C12*W12</f>
        <v>200</v>
      </c>
      <c r="Y12" s="39"/>
      <c r="Z12" s="65">
        <f>$C12*Y12</f>
        <v>0</v>
      </c>
      <c r="AA12" s="39"/>
      <c r="AB12" s="65">
        <f>$C12*AA12</f>
        <v>0</v>
      </c>
      <c r="AC12" s="153">
        <f>F12+H12+J12+L12+N12+P12+R12+T12+V12+X12+Z12+AB12</f>
        <v>1000</v>
      </c>
      <c r="AD12" s="152"/>
      <c r="AE12" s="18"/>
      <c r="AF12" s="35"/>
      <c r="AG12" s="34"/>
      <c r="AH12" s="18"/>
    </row>
    <row r="13" spans="1:34" ht="15" customHeight="1">
      <c r="A13" s="49"/>
      <c r="B13" s="111" t="s">
        <v>81</v>
      </c>
      <c r="C13" s="101">
        <v>1200</v>
      </c>
      <c r="D13" s="50" t="s">
        <v>21</v>
      </c>
      <c r="E13" s="63"/>
      <c r="F13" s="65">
        <f>$C13*E13</f>
        <v>0</v>
      </c>
      <c r="G13" s="39"/>
      <c r="H13" s="65">
        <f>$C13*G13</f>
        <v>0</v>
      </c>
      <c r="I13" s="63">
        <v>6</v>
      </c>
      <c r="J13" s="65">
        <f>$C13*I13</f>
        <v>7200</v>
      </c>
      <c r="K13" s="39"/>
      <c r="L13" s="65">
        <f>$C13*K13</f>
        <v>0</v>
      </c>
      <c r="M13" s="39">
        <v>6</v>
      </c>
      <c r="N13" s="65">
        <f>$C13*M13</f>
        <v>7200</v>
      </c>
      <c r="O13" s="63"/>
      <c r="P13" s="65">
        <f>$C13*O13</f>
        <v>0</v>
      </c>
      <c r="Q13" s="39">
        <v>6</v>
      </c>
      <c r="R13" s="65">
        <f>$C13*Q13</f>
        <v>7200</v>
      </c>
      <c r="S13" s="39"/>
      <c r="T13" s="65">
        <f>$C13*S13</f>
        <v>0</v>
      </c>
      <c r="U13" s="39">
        <v>6</v>
      </c>
      <c r="V13" s="65">
        <f>$C13*U13</f>
        <v>7200</v>
      </c>
      <c r="W13" s="39"/>
      <c r="X13" s="65">
        <f>$C13*W13</f>
        <v>0</v>
      </c>
      <c r="Y13" s="39">
        <v>6</v>
      </c>
      <c r="Z13" s="65">
        <f>$C13*Y13</f>
        <v>7200</v>
      </c>
      <c r="AA13" s="39"/>
      <c r="AB13" s="65">
        <f>$C13*AA13</f>
        <v>0</v>
      </c>
      <c r="AC13" s="153">
        <f>F13+H13+J13+L13+N13+P13+R13+T13+V13+X13+Z13+AB13</f>
        <v>36000</v>
      </c>
      <c r="AD13" s="152"/>
      <c r="AE13" s="18"/>
      <c r="AF13" s="35" t="s">
        <v>21</v>
      </c>
      <c r="AG13" s="34"/>
      <c r="AH13" s="18"/>
    </row>
    <row r="14" spans="1:34" ht="15" customHeight="1">
      <c r="A14" s="49"/>
      <c r="B14" s="111" t="s">
        <v>21</v>
      </c>
      <c r="C14" s="101"/>
      <c r="D14" s="50" t="s">
        <v>21</v>
      </c>
      <c r="E14" s="39"/>
      <c r="F14" s="65">
        <f>$C14*E14</f>
        <v>0</v>
      </c>
      <c r="G14" s="39"/>
      <c r="H14" s="65">
        <f>$C14*G14</f>
        <v>0</v>
      </c>
      <c r="I14" s="39"/>
      <c r="J14" s="65">
        <f>$C14*I14</f>
        <v>0</v>
      </c>
      <c r="K14" s="39"/>
      <c r="L14" s="65">
        <f>$C14*K14</f>
        <v>0</v>
      </c>
      <c r="M14" s="39"/>
      <c r="N14" s="65">
        <f>$C14*M14</f>
        <v>0</v>
      </c>
      <c r="O14" s="63"/>
      <c r="P14" s="65">
        <f>$C14*O14</f>
        <v>0</v>
      </c>
      <c r="Q14" s="39"/>
      <c r="R14" s="65">
        <f>$C14*Q14</f>
        <v>0</v>
      </c>
      <c r="S14" s="39"/>
      <c r="T14" s="65">
        <f>$C14*S14</f>
        <v>0</v>
      </c>
      <c r="U14" s="39"/>
      <c r="V14" s="65">
        <f>$C14*U14</f>
        <v>0</v>
      </c>
      <c r="W14" s="39"/>
      <c r="X14" s="65">
        <f>$C14*W14</f>
        <v>0</v>
      </c>
      <c r="Y14" s="39"/>
      <c r="Z14" s="65">
        <f>$C14*Y14</f>
        <v>0</v>
      </c>
      <c r="AA14" s="39"/>
      <c r="AB14" s="65">
        <f>$C14*AA14</f>
        <v>0</v>
      </c>
      <c r="AC14" s="153">
        <f>F14+H14+J14+L14+N14+P14+R14+T14+V14+X14+Z14+AB14</f>
        <v>0</v>
      </c>
      <c r="AD14" s="152"/>
      <c r="AE14" s="18"/>
      <c r="AF14" s="35"/>
      <c r="AG14" s="34"/>
      <c r="AH14" s="18"/>
    </row>
    <row r="15" spans="1:34" ht="15" customHeight="1">
      <c r="A15" s="49"/>
      <c r="B15" s="111"/>
      <c r="C15" s="101"/>
      <c r="D15" s="50"/>
      <c r="E15" s="39"/>
      <c r="F15" s="65">
        <f>$C15*E15</f>
        <v>0</v>
      </c>
      <c r="G15" s="39"/>
      <c r="H15" s="65">
        <f>$C15*G15</f>
        <v>0</v>
      </c>
      <c r="I15" s="39"/>
      <c r="J15" s="65">
        <f>$C15*I15</f>
        <v>0</v>
      </c>
      <c r="K15" s="39"/>
      <c r="L15" s="65">
        <f>$C15*K15</f>
        <v>0</v>
      </c>
      <c r="M15" s="39"/>
      <c r="N15" s="65">
        <f>$C15*M15</f>
        <v>0</v>
      </c>
      <c r="O15" s="39"/>
      <c r="P15" s="65">
        <f>$C15*O15</f>
        <v>0</v>
      </c>
      <c r="Q15" s="39"/>
      <c r="R15" s="65">
        <f>$C15*Q15</f>
        <v>0</v>
      </c>
      <c r="S15" s="39"/>
      <c r="T15" s="65">
        <f>$C15*S15</f>
        <v>0</v>
      </c>
      <c r="U15" s="39"/>
      <c r="V15" s="65">
        <f>$C15*U15</f>
        <v>0</v>
      </c>
      <c r="W15" s="39"/>
      <c r="X15" s="65">
        <f>$C15*W15</f>
        <v>0</v>
      </c>
      <c r="Y15" s="39"/>
      <c r="Z15" s="65">
        <f>$C15*Y15</f>
        <v>0</v>
      </c>
      <c r="AA15" s="39"/>
      <c r="AB15" s="65">
        <f>$C15*AA15</f>
        <v>0</v>
      </c>
      <c r="AC15" s="153">
        <f>F15+H15+J15+L15+N15+P15+R15+T15+V15+X15+Z15+AB15</f>
        <v>0</v>
      </c>
      <c r="AD15" s="152"/>
      <c r="AE15" s="18"/>
      <c r="AF15" s="35"/>
      <c r="AG15" s="34"/>
      <c r="AH15" s="18"/>
    </row>
    <row r="16" spans="1:34" ht="15" customHeight="1">
      <c r="A16" s="49"/>
      <c r="B16" s="111"/>
      <c r="C16" s="101"/>
      <c r="D16" s="50"/>
      <c r="E16" s="39"/>
      <c r="F16" s="65">
        <f>$C16*E16</f>
        <v>0</v>
      </c>
      <c r="G16" s="39"/>
      <c r="H16" s="65">
        <f>$C16*G16</f>
        <v>0</v>
      </c>
      <c r="I16" s="39"/>
      <c r="J16" s="65">
        <f>$C16*I16</f>
        <v>0</v>
      </c>
      <c r="K16" s="39"/>
      <c r="L16" s="65">
        <f>$C16*K16</f>
        <v>0</v>
      </c>
      <c r="M16" s="39"/>
      <c r="N16" s="65">
        <f>$C16*M16</f>
        <v>0</v>
      </c>
      <c r="O16" s="39"/>
      <c r="P16" s="65">
        <f>$C16*O16</f>
        <v>0</v>
      </c>
      <c r="Q16" s="39"/>
      <c r="R16" s="65">
        <f>$C16*Q16</f>
        <v>0</v>
      </c>
      <c r="S16" s="39"/>
      <c r="T16" s="65">
        <f>$C16*S16</f>
        <v>0</v>
      </c>
      <c r="U16" s="39"/>
      <c r="V16" s="65">
        <f>$C16*U16</f>
        <v>0</v>
      </c>
      <c r="W16" s="39"/>
      <c r="X16" s="65">
        <f>$C16*W16</f>
        <v>0</v>
      </c>
      <c r="Y16" s="39"/>
      <c r="Z16" s="65">
        <f>$C16*Y16</f>
        <v>0</v>
      </c>
      <c r="AA16" s="39"/>
      <c r="AB16" s="65">
        <f>$C16*AA16</f>
        <v>0</v>
      </c>
      <c r="AC16" s="153">
        <f>F16+H16+J16+L16+N16+P16+R16+T16+V16+X16+Z16+AB16</f>
        <v>0</v>
      </c>
      <c r="AD16" s="152"/>
      <c r="AE16" s="18"/>
      <c r="AF16" s="35"/>
      <c r="AG16" s="34"/>
      <c r="AH16" s="18"/>
    </row>
    <row r="17" spans="1:39" ht="15" customHeight="1">
      <c r="A17" s="49"/>
      <c r="B17" s="111"/>
      <c r="C17" s="101"/>
      <c r="D17" s="50"/>
      <c r="E17" s="39"/>
      <c r="F17" s="65">
        <f>$C17*E17</f>
        <v>0</v>
      </c>
      <c r="G17" s="39"/>
      <c r="H17" s="65">
        <f>$C17*G17</f>
        <v>0</v>
      </c>
      <c r="I17" s="39"/>
      <c r="J17" s="65">
        <f>$C17*I17</f>
        <v>0</v>
      </c>
      <c r="K17" s="39"/>
      <c r="L17" s="65">
        <f>$C17*K17</f>
        <v>0</v>
      </c>
      <c r="M17" s="39"/>
      <c r="N17" s="65">
        <f>$C17*M17</f>
        <v>0</v>
      </c>
      <c r="O17" s="39"/>
      <c r="P17" s="65">
        <f>$C17*O17</f>
        <v>0</v>
      </c>
      <c r="Q17" s="39"/>
      <c r="R17" s="65">
        <f>$C17*Q17</f>
        <v>0</v>
      </c>
      <c r="S17" s="39"/>
      <c r="T17" s="65">
        <f>$C17*S17</f>
        <v>0</v>
      </c>
      <c r="U17" s="39"/>
      <c r="V17" s="65">
        <f>$C17*U17</f>
        <v>0</v>
      </c>
      <c r="W17" s="39"/>
      <c r="X17" s="65">
        <f>$C17*W17</f>
        <v>0</v>
      </c>
      <c r="Y17" s="39"/>
      <c r="Z17" s="65">
        <f>$C17*Y17</f>
        <v>0</v>
      </c>
      <c r="AA17" s="39"/>
      <c r="AB17" s="65">
        <f>$C17*AA17</f>
        <v>0</v>
      </c>
      <c r="AC17" s="153">
        <f>F17+H17+J17+L17+N17+P17+R17+T17+V17+X17+Z17+AB17</f>
        <v>0</v>
      </c>
      <c r="AD17" s="152"/>
      <c r="AE17" s="18"/>
      <c r="AF17" s="35"/>
      <c r="AG17" s="34"/>
      <c r="AH17" s="18"/>
    </row>
    <row r="18" spans="1:39" ht="15" customHeight="1" thickBot="1">
      <c r="A18" s="32"/>
      <c r="B18" s="158"/>
      <c r="C18" s="95"/>
      <c r="D18" s="40" t="s">
        <v>21</v>
      </c>
      <c r="E18" s="39"/>
      <c r="F18" s="75">
        <f>$C18*E18</f>
        <v>0</v>
      </c>
      <c r="G18" s="39"/>
      <c r="H18" s="75">
        <f>$C18*G18</f>
        <v>0</v>
      </c>
      <c r="I18" s="39"/>
      <c r="J18" s="75">
        <f>$C18*I18</f>
        <v>0</v>
      </c>
      <c r="K18" s="39"/>
      <c r="L18" s="75">
        <f>$C18*K18</f>
        <v>0</v>
      </c>
      <c r="M18" s="39"/>
      <c r="N18" s="75">
        <f>$C18*M18</f>
        <v>0</v>
      </c>
      <c r="O18" s="39"/>
      <c r="P18" s="75">
        <f>$C18*O18</f>
        <v>0</v>
      </c>
      <c r="Q18" s="39"/>
      <c r="R18" s="75">
        <f>$C18*Q18</f>
        <v>0</v>
      </c>
      <c r="S18" s="39"/>
      <c r="T18" s="75">
        <f>$C18*S18</f>
        <v>0</v>
      </c>
      <c r="U18" s="39"/>
      <c r="V18" s="75">
        <f>$C18*U18</f>
        <v>0</v>
      </c>
      <c r="W18" s="39"/>
      <c r="X18" s="75">
        <f>$C18*W18</f>
        <v>0</v>
      </c>
      <c r="Y18" s="39"/>
      <c r="Z18" s="75">
        <f>$C18*Y18</f>
        <v>0</v>
      </c>
      <c r="AA18" s="39"/>
      <c r="AB18" s="75">
        <f>$C18*AA18</f>
        <v>0</v>
      </c>
      <c r="AC18" s="54">
        <f>F18+H18+J18+L18+N18+P18+R18+T18+V18+X18+Z18+AB18</f>
        <v>0</v>
      </c>
      <c r="AD18" s="150"/>
      <c r="AE18" s="18"/>
      <c r="AF18" s="24"/>
      <c r="AG18" s="23"/>
      <c r="AH18" s="18"/>
    </row>
    <row r="19" spans="1:39" ht="15" customHeight="1">
      <c r="A19" s="81" t="s">
        <v>40</v>
      </c>
      <c r="B19" s="157"/>
      <c r="C19" s="156"/>
      <c r="D19" s="88"/>
      <c r="E19" s="56"/>
      <c r="F19" s="55">
        <f>$C19*E19</f>
        <v>0</v>
      </c>
      <c r="G19" s="56"/>
      <c r="H19" s="55">
        <f>$C19*G19</f>
        <v>0</v>
      </c>
      <c r="I19" s="56"/>
      <c r="J19" s="55">
        <f>$C19*I19</f>
        <v>0</v>
      </c>
      <c r="K19" s="56"/>
      <c r="L19" s="55">
        <f>$C19*K19</f>
        <v>0</v>
      </c>
      <c r="M19" s="56"/>
      <c r="N19" s="55">
        <f>$C19*M19</f>
        <v>0</v>
      </c>
      <c r="O19" s="56"/>
      <c r="P19" s="55">
        <f>$C19*O19</f>
        <v>0</v>
      </c>
      <c r="Q19" s="56"/>
      <c r="R19" s="55">
        <f>$C19*Q19</f>
        <v>0</v>
      </c>
      <c r="S19" s="56"/>
      <c r="T19" s="55">
        <f>$C19*S19</f>
        <v>0</v>
      </c>
      <c r="U19" s="56"/>
      <c r="V19" s="55">
        <f>$C19*U19</f>
        <v>0</v>
      </c>
      <c r="W19" s="56"/>
      <c r="X19" s="55">
        <f>$C19*W19</f>
        <v>0</v>
      </c>
      <c r="Y19" s="56"/>
      <c r="Z19" s="55">
        <f>$C19*Y19</f>
        <v>0</v>
      </c>
      <c r="AA19" s="56"/>
      <c r="AB19" s="55">
        <f>$C19*AA19</f>
        <v>0</v>
      </c>
      <c r="AC19" s="155">
        <f>F19+H19+J19+L19+N19+P19+R19+T19+V19+X19+Z19+AB19</f>
        <v>0</v>
      </c>
      <c r="AD19" s="154">
        <f>SUM(AC19:AC28)</f>
        <v>0</v>
      </c>
      <c r="AE19" s="18"/>
      <c r="AF19" s="85"/>
      <c r="AG19" s="84"/>
      <c r="AH19" s="18"/>
      <c r="AM19" s="11" t="s">
        <v>21</v>
      </c>
    </row>
    <row r="20" spans="1:39" ht="15" customHeight="1">
      <c r="A20" s="81"/>
      <c r="B20" s="83"/>
      <c r="C20" s="101"/>
      <c r="D20" s="50"/>
      <c r="E20" s="39"/>
      <c r="F20" s="65">
        <f>$C20*E20</f>
        <v>0</v>
      </c>
      <c r="G20" s="39"/>
      <c r="H20" s="65">
        <f>$C20*G20</f>
        <v>0</v>
      </c>
      <c r="I20" s="39"/>
      <c r="J20" s="65">
        <f>$C20*I20</f>
        <v>0</v>
      </c>
      <c r="K20" s="39"/>
      <c r="L20" s="65">
        <f>$C20*K20</f>
        <v>0</v>
      </c>
      <c r="M20" s="39"/>
      <c r="N20" s="65">
        <f>$C20*M20</f>
        <v>0</v>
      </c>
      <c r="O20" s="39"/>
      <c r="P20" s="65">
        <f>$C20*O20</f>
        <v>0</v>
      </c>
      <c r="Q20" s="39"/>
      <c r="R20" s="65">
        <f>$C20*Q20</f>
        <v>0</v>
      </c>
      <c r="S20" s="39"/>
      <c r="T20" s="65">
        <f>$C20*S20</f>
        <v>0</v>
      </c>
      <c r="U20" s="39"/>
      <c r="V20" s="65">
        <f>$C20*U20</f>
        <v>0</v>
      </c>
      <c r="W20" s="39"/>
      <c r="X20" s="65">
        <f>$C20*W20</f>
        <v>0</v>
      </c>
      <c r="Y20" s="39"/>
      <c r="Z20" s="65">
        <f>$C20*Y20</f>
        <v>0</v>
      </c>
      <c r="AA20" s="39"/>
      <c r="AB20" s="65">
        <f>$C20*AA20</f>
        <v>0</v>
      </c>
      <c r="AC20" s="153">
        <f>F20+H20+J20+L20+N20+P20+R20+T20+V20+X20+Z20+AB20</f>
        <v>0</v>
      </c>
      <c r="AD20" s="152"/>
      <c r="AE20" s="18"/>
      <c r="AF20" s="35"/>
      <c r="AG20" s="34"/>
      <c r="AH20" s="18"/>
    </row>
    <row r="21" spans="1:39" ht="15" customHeight="1">
      <c r="A21" s="81"/>
      <c r="B21" s="83"/>
      <c r="C21" s="101"/>
      <c r="D21" s="50"/>
      <c r="E21" s="39"/>
      <c r="F21" s="65">
        <f>$C21*E21</f>
        <v>0</v>
      </c>
      <c r="G21" s="39"/>
      <c r="H21" s="65">
        <f>$C21*G21</f>
        <v>0</v>
      </c>
      <c r="I21" s="39"/>
      <c r="J21" s="65">
        <f>$C21*I21</f>
        <v>0</v>
      </c>
      <c r="K21" s="39"/>
      <c r="L21" s="65">
        <f>$C21*K21</f>
        <v>0</v>
      </c>
      <c r="M21" s="39"/>
      <c r="N21" s="65">
        <f>$C21*M21</f>
        <v>0</v>
      </c>
      <c r="O21" s="39"/>
      <c r="P21" s="65">
        <f>$C21*O21</f>
        <v>0</v>
      </c>
      <c r="Q21" s="39"/>
      <c r="R21" s="65">
        <f>$C21*Q21</f>
        <v>0</v>
      </c>
      <c r="S21" s="39"/>
      <c r="T21" s="65">
        <f>$C21*S21</f>
        <v>0</v>
      </c>
      <c r="U21" s="39"/>
      <c r="V21" s="65">
        <f>$C21*U21</f>
        <v>0</v>
      </c>
      <c r="W21" s="39"/>
      <c r="X21" s="65">
        <f>$C21*W21</f>
        <v>0</v>
      </c>
      <c r="Y21" s="39"/>
      <c r="Z21" s="65">
        <f>$C21*Y21</f>
        <v>0</v>
      </c>
      <c r="AA21" s="39"/>
      <c r="AB21" s="65">
        <f>$C21*AA21</f>
        <v>0</v>
      </c>
      <c r="AC21" s="153">
        <f>F21+H21+J21+L21+N21+P21+R21+T21+V21+X21+Z21+AB21</f>
        <v>0</v>
      </c>
      <c r="AD21" s="152"/>
      <c r="AE21" s="18"/>
      <c r="AF21" s="35"/>
      <c r="AG21" s="34"/>
      <c r="AH21" s="18"/>
    </row>
    <row r="22" spans="1:39" ht="15" customHeight="1">
      <c r="A22" s="81"/>
      <c r="B22" s="83"/>
      <c r="C22" s="101"/>
      <c r="D22" s="50"/>
      <c r="E22" s="39"/>
      <c r="F22" s="65">
        <f>$C22*E22</f>
        <v>0</v>
      </c>
      <c r="G22" s="39"/>
      <c r="H22" s="65">
        <f>$C22*G22</f>
        <v>0</v>
      </c>
      <c r="I22" s="39"/>
      <c r="J22" s="65">
        <f>$C22*I22</f>
        <v>0</v>
      </c>
      <c r="K22" s="39"/>
      <c r="L22" s="65">
        <f>$C22*K22</f>
        <v>0</v>
      </c>
      <c r="M22" s="39"/>
      <c r="N22" s="65">
        <f>$C22*M22</f>
        <v>0</v>
      </c>
      <c r="O22" s="39"/>
      <c r="P22" s="65">
        <f>$C22*O22</f>
        <v>0</v>
      </c>
      <c r="Q22" s="39"/>
      <c r="R22" s="65">
        <f>$C22*Q22</f>
        <v>0</v>
      </c>
      <c r="S22" s="39"/>
      <c r="T22" s="65">
        <f>$C22*S22</f>
        <v>0</v>
      </c>
      <c r="U22" s="39"/>
      <c r="V22" s="65">
        <f>$C22*U22</f>
        <v>0</v>
      </c>
      <c r="W22" s="39"/>
      <c r="X22" s="65">
        <f>$C22*W22</f>
        <v>0</v>
      </c>
      <c r="Y22" s="39"/>
      <c r="Z22" s="65">
        <f>$C22*Y22</f>
        <v>0</v>
      </c>
      <c r="AA22" s="39"/>
      <c r="AB22" s="65">
        <f>$C22*AA22</f>
        <v>0</v>
      </c>
      <c r="AC22" s="153">
        <f>F22+H22+J22+L22+N22+P22+R22+T22+V22+X22+Z22+AB22</f>
        <v>0</v>
      </c>
      <c r="AD22" s="152"/>
      <c r="AE22" s="18"/>
      <c r="AF22" s="35"/>
      <c r="AG22" s="34"/>
      <c r="AH22" s="18"/>
    </row>
    <row r="23" spans="1:39" ht="15" customHeight="1">
      <c r="A23" s="81"/>
      <c r="B23" s="83"/>
      <c r="C23" s="101"/>
      <c r="D23" s="50"/>
      <c r="E23" s="39"/>
      <c r="F23" s="65">
        <f>$C23*E23</f>
        <v>0</v>
      </c>
      <c r="G23" s="39"/>
      <c r="H23" s="65">
        <f>$C23*G23</f>
        <v>0</v>
      </c>
      <c r="I23" s="39"/>
      <c r="J23" s="65">
        <f>$C23*I23</f>
        <v>0</v>
      </c>
      <c r="K23" s="39"/>
      <c r="L23" s="65">
        <f>$C23*K23</f>
        <v>0</v>
      </c>
      <c r="M23" s="39"/>
      <c r="N23" s="65">
        <f>$C23*M23</f>
        <v>0</v>
      </c>
      <c r="O23" s="39"/>
      <c r="P23" s="65">
        <f>$C23*O23</f>
        <v>0</v>
      </c>
      <c r="Q23" s="39"/>
      <c r="R23" s="65">
        <f>$C23*Q23</f>
        <v>0</v>
      </c>
      <c r="S23" s="39"/>
      <c r="T23" s="65">
        <f>$C23*S23</f>
        <v>0</v>
      </c>
      <c r="U23" s="39"/>
      <c r="V23" s="65">
        <f>$C23*U23</f>
        <v>0</v>
      </c>
      <c r="W23" s="39"/>
      <c r="X23" s="65">
        <f>$C23*W23</f>
        <v>0</v>
      </c>
      <c r="Y23" s="39"/>
      <c r="Z23" s="65">
        <f>$C23*Y23</f>
        <v>0</v>
      </c>
      <c r="AA23" s="39"/>
      <c r="AB23" s="65">
        <f>$C23*AA23</f>
        <v>0</v>
      </c>
      <c r="AC23" s="153">
        <f>F23+H23+J23+L23+N23+P23+R23+T23+V23+X23+Z23+AB23</f>
        <v>0</v>
      </c>
      <c r="AD23" s="152"/>
      <c r="AE23" s="18"/>
      <c r="AF23" s="35"/>
      <c r="AG23" s="34"/>
      <c r="AH23" s="18"/>
    </row>
    <row r="24" spans="1:39" ht="15" customHeight="1">
      <c r="A24" s="81"/>
      <c r="B24" s="83"/>
      <c r="C24" s="101"/>
      <c r="D24" s="50"/>
      <c r="E24" s="39"/>
      <c r="F24" s="65">
        <f>$C24*E24</f>
        <v>0</v>
      </c>
      <c r="G24" s="39"/>
      <c r="H24" s="65">
        <f>$C24*G24</f>
        <v>0</v>
      </c>
      <c r="I24" s="39"/>
      <c r="J24" s="65">
        <f>$C24*I24</f>
        <v>0</v>
      </c>
      <c r="K24" s="39"/>
      <c r="L24" s="65">
        <f>$C24*K24</f>
        <v>0</v>
      </c>
      <c r="M24" s="39"/>
      <c r="N24" s="65">
        <f>$C24*M24</f>
        <v>0</v>
      </c>
      <c r="O24" s="39"/>
      <c r="P24" s="65">
        <f>$C24*O24</f>
        <v>0</v>
      </c>
      <c r="Q24" s="39"/>
      <c r="R24" s="65">
        <f>$C24*Q24</f>
        <v>0</v>
      </c>
      <c r="S24" s="39"/>
      <c r="T24" s="65">
        <f>$C24*S24</f>
        <v>0</v>
      </c>
      <c r="U24" s="39"/>
      <c r="V24" s="65">
        <f>$C24*U24</f>
        <v>0</v>
      </c>
      <c r="W24" s="39"/>
      <c r="X24" s="65">
        <f>$C24*W24</f>
        <v>0</v>
      </c>
      <c r="Y24" s="39"/>
      <c r="Z24" s="65">
        <f>$C24*Y24</f>
        <v>0</v>
      </c>
      <c r="AA24" s="39"/>
      <c r="AB24" s="65">
        <f>$C24*AA24</f>
        <v>0</v>
      </c>
      <c r="AC24" s="153">
        <f>F24+H24+J24+L24+N24+P24+R24+T24+V24+X24+Z24+AB24</f>
        <v>0</v>
      </c>
      <c r="AD24" s="152"/>
      <c r="AE24" s="18"/>
      <c r="AF24" s="35"/>
      <c r="AG24" s="34"/>
      <c r="AH24" s="18"/>
    </row>
    <row r="25" spans="1:39" ht="15" customHeight="1">
      <c r="A25" s="81"/>
      <c r="B25" s="83"/>
      <c r="C25" s="101"/>
      <c r="D25" s="50"/>
      <c r="E25" s="39"/>
      <c r="F25" s="65">
        <f>$C25*E25</f>
        <v>0</v>
      </c>
      <c r="G25" s="39"/>
      <c r="H25" s="65">
        <f>$C25*G25</f>
        <v>0</v>
      </c>
      <c r="I25" s="39"/>
      <c r="J25" s="65">
        <f>$C25*I25</f>
        <v>0</v>
      </c>
      <c r="K25" s="39"/>
      <c r="L25" s="65">
        <f>$C25*K25</f>
        <v>0</v>
      </c>
      <c r="M25" s="39"/>
      <c r="N25" s="65">
        <f>$C25*M25</f>
        <v>0</v>
      </c>
      <c r="O25" s="39"/>
      <c r="P25" s="65">
        <f>$C25*O25</f>
        <v>0</v>
      </c>
      <c r="Q25" s="39"/>
      <c r="R25" s="65">
        <f>$C25*Q25</f>
        <v>0</v>
      </c>
      <c r="S25" s="39"/>
      <c r="T25" s="65">
        <f>$C25*S25</f>
        <v>0</v>
      </c>
      <c r="U25" s="39"/>
      <c r="V25" s="65">
        <f>$C25*U25</f>
        <v>0</v>
      </c>
      <c r="W25" s="39"/>
      <c r="X25" s="65">
        <f>$C25*W25</f>
        <v>0</v>
      </c>
      <c r="Y25" s="39"/>
      <c r="Z25" s="65">
        <f>$C25*Y25</f>
        <v>0</v>
      </c>
      <c r="AA25" s="39"/>
      <c r="AB25" s="65">
        <f>$C25*AA25</f>
        <v>0</v>
      </c>
      <c r="AC25" s="153">
        <f>F25+H25+J25+L25+N25+P25+R25+T25+V25+X25+Z25+AB25</f>
        <v>0</v>
      </c>
      <c r="AD25" s="152"/>
      <c r="AE25" s="18"/>
      <c r="AF25" s="35"/>
      <c r="AG25" s="34"/>
      <c r="AH25" s="18"/>
    </row>
    <row r="26" spans="1:39" ht="15" customHeight="1">
      <c r="A26" s="81"/>
      <c r="B26" s="78"/>
      <c r="C26" s="77"/>
      <c r="D26" s="44"/>
      <c r="E26" s="63"/>
      <c r="F26" s="65">
        <f>$C26*E26</f>
        <v>0</v>
      </c>
      <c r="G26" s="63"/>
      <c r="H26" s="65">
        <f>$C26*G26</f>
        <v>0</v>
      </c>
      <c r="I26" s="63"/>
      <c r="J26" s="65">
        <f>$C26*I26</f>
        <v>0</v>
      </c>
      <c r="K26" s="63"/>
      <c r="L26" s="65">
        <f>$C26*K26</f>
        <v>0</v>
      </c>
      <c r="M26" s="63"/>
      <c r="N26" s="65">
        <f>$C26*M26</f>
        <v>0</v>
      </c>
      <c r="O26" s="63"/>
      <c r="P26" s="65">
        <f>$C26*O26</f>
        <v>0</v>
      </c>
      <c r="Q26" s="63"/>
      <c r="R26" s="65">
        <f>$C26*Q26</f>
        <v>0</v>
      </c>
      <c r="S26" s="63"/>
      <c r="T26" s="65">
        <f>$C26*S26</f>
        <v>0</v>
      </c>
      <c r="U26" s="63"/>
      <c r="V26" s="65">
        <f>$C26*U26</f>
        <v>0</v>
      </c>
      <c r="W26" s="63"/>
      <c r="X26" s="65">
        <f>$C26*W26</f>
        <v>0</v>
      </c>
      <c r="Y26" s="63"/>
      <c r="Z26" s="65">
        <f>$C26*Y26</f>
        <v>0</v>
      </c>
      <c r="AA26" s="63"/>
      <c r="AB26" s="65">
        <f>$C26*AA26</f>
        <v>0</v>
      </c>
      <c r="AC26" s="153">
        <f>F26+H26+J26+L26+N26+P26+R26+T26+V26+X26+Z26+AB26</f>
        <v>0</v>
      </c>
      <c r="AD26" s="152"/>
      <c r="AE26" s="18"/>
      <c r="AF26" s="35"/>
      <c r="AG26" s="34"/>
      <c r="AH26" s="18"/>
    </row>
    <row r="27" spans="1:39" ht="15" customHeight="1">
      <c r="A27" s="81"/>
      <c r="B27" s="78"/>
      <c r="C27" s="77"/>
      <c r="D27" s="44"/>
      <c r="E27" s="63"/>
      <c r="F27" s="65">
        <f>$C27*E27</f>
        <v>0</v>
      </c>
      <c r="G27" s="63"/>
      <c r="H27" s="65">
        <f>$C27*G27</f>
        <v>0</v>
      </c>
      <c r="I27" s="63"/>
      <c r="J27" s="65">
        <f>$C27*I27</f>
        <v>0</v>
      </c>
      <c r="K27" s="63"/>
      <c r="L27" s="65">
        <f>$C27*K27</f>
        <v>0</v>
      </c>
      <c r="M27" s="63"/>
      <c r="N27" s="65">
        <f>$C27*M27</f>
        <v>0</v>
      </c>
      <c r="O27" s="63"/>
      <c r="P27" s="65">
        <f>$C27*O27</f>
        <v>0</v>
      </c>
      <c r="Q27" s="63"/>
      <c r="R27" s="65">
        <f>$C27*Q27</f>
        <v>0</v>
      </c>
      <c r="S27" s="63"/>
      <c r="T27" s="65">
        <f>$C27*S27</f>
        <v>0</v>
      </c>
      <c r="U27" s="63"/>
      <c r="V27" s="65">
        <f>$C27*U27</f>
        <v>0</v>
      </c>
      <c r="W27" s="63"/>
      <c r="X27" s="65">
        <f>$C27*W27</f>
        <v>0</v>
      </c>
      <c r="Y27" s="63"/>
      <c r="Z27" s="65">
        <f>$C27*Y27</f>
        <v>0</v>
      </c>
      <c r="AA27" s="63"/>
      <c r="AB27" s="65">
        <f>$C27*AA27</f>
        <v>0</v>
      </c>
      <c r="AC27" s="153">
        <f>F27+H27+J27+L27+N27+P27+R27+T27+V27+X27+Z27+AB27</f>
        <v>0</v>
      </c>
      <c r="AD27" s="152"/>
      <c r="AE27" s="18"/>
      <c r="AF27" s="35"/>
      <c r="AG27" s="34"/>
      <c r="AH27" s="18"/>
    </row>
    <row r="28" spans="1:39" ht="15" customHeight="1" thickBot="1">
      <c r="A28" s="79"/>
      <c r="B28" s="96"/>
      <c r="C28" s="95"/>
      <c r="D28" s="40"/>
      <c r="E28" s="76"/>
      <c r="F28" s="75">
        <f>$C28*E28</f>
        <v>0</v>
      </c>
      <c r="G28" s="76"/>
      <c r="H28" s="75">
        <f>$C28*G28</f>
        <v>0</v>
      </c>
      <c r="I28" s="76"/>
      <c r="J28" s="75">
        <f>$C28*I28</f>
        <v>0</v>
      </c>
      <c r="K28" s="76"/>
      <c r="L28" s="75">
        <f>$C28*K28</f>
        <v>0</v>
      </c>
      <c r="M28" s="76"/>
      <c r="N28" s="75">
        <f>$C28*M28</f>
        <v>0</v>
      </c>
      <c r="O28" s="76"/>
      <c r="P28" s="75">
        <f>$C28*O28</f>
        <v>0</v>
      </c>
      <c r="Q28" s="76"/>
      <c r="R28" s="75">
        <f>$C28*Q28</f>
        <v>0</v>
      </c>
      <c r="S28" s="76"/>
      <c r="T28" s="75">
        <f>$C28*S28</f>
        <v>0</v>
      </c>
      <c r="U28" s="76"/>
      <c r="V28" s="75">
        <f>$C28*U28</f>
        <v>0</v>
      </c>
      <c r="W28" s="76"/>
      <c r="X28" s="75">
        <f>$C28*W28</f>
        <v>0</v>
      </c>
      <c r="Y28" s="76"/>
      <c r="Z28" s="75">
        <f>$C28*Y28</f>
        <v>0</v>
      </c>
      <c r="AA28" s="76"/>
      <c r="AB28" s="75">
        <f>$C28*AA28</f>
        <v>0</v>
      </c>
      <c r="AC28" s="54">
        <f>F28+H28+J28+L28+N28+P28+R28+T28+V28+X28+Z28+AB28</f>
        <v>0</v>
      </c>
      <c r="AD28" s="150"/>
      <c r="AE28" s="18"/>
      <c r="AF28" s="24"/>
      <c r="AG28" s="23"/>
      <c r="AH28" s="18"/>
    </row>
    <row r="29" spans="1:39" ht="15" customHeight="1">
      <c r="A29" s="91" t="s">
        <v>35</v>
      </c>
      <c r="B29" s="111"/>
      <c r="C29" s="82"/>
      <c r="D29" s="57"/>
      <c r="E29" s="56"/>
      <c r="F29" s="55">
        <f>$C29*E29</f>
        <v>0</v>
      </c>
      <c r="G29" s="56"/>
      <c r="H29" s="55">
        <f>$C29*G29</f>
        <v>0</v>
      </c>
      <c r="I29" s="56"/>
      <c r="J29" s="55">
        <f>$C29*I29</f>
        <v>0</v>
      </c>
      <c r="K29" s="56"/>
      <c r="L29" s="55">
        <f>$C29*K29</f>
        <v>0</v>
      </c>
      <c r="M29" s="56"/>
      <c r="N29" s="55">
        <f>$C29*M29</f>
        <v>0</v>
      </c>
      <c r="O29" s="56"/>
      <c r="P29" s="55">
        <f>$C29*O29</f>
        <v>0</v>
      </c>
      <c r="Q29" s="56"/>
      <c r="R29" s="55">
        <f>$C29*Q29</f>
        <v>0</v>
      </c>
      <c r="S29" s="56"/>
      <c r="T29" s="55">
        <f>$C29*S29</f>
        <v>0</v>
      </c>
      <c r="U29" s="56"/>
      <c r="V29" s="55">
        <f>$C29*U29</f>
        <v>0</v>
      </c>
      <c r="W29" s="56"/>
      <c r="X29" s="55">
        <f>$C29*W29</f>
        <v>0</v>
      </c>
      <c r="Y29" s="56"/>
      <c r="Z29" s="55">
        <f>$C29*Y29</f>
        <v>0</v>
      </c>
      <c r="AA29" s="56"/>
      <c r="AB29" s="55">
        <f>$C29*AA29</f>
        <v>0</v>
      </c>
      <c r="AC29" s="155">
        <f>F29+H29+J29+L29+N29+P29+R29+T29+V29+X29+Z29+AB29</f>
        <v>0</v>
      </c>
      <c r="AD29" s="154">
        <f>SUM(AC29:AC38)</f>
        <v>0</v>
      </c>
      <c r="AE29" s="18"/>
      <c r="AF29" s="85"/>
      <c r="AG29" s="84"/>
      <c r="AH29" s="18"/>
    </row>
    <row r="30" spans="1:39">
      <c r="A30" s="81"/>
      <c r="B30" s="111"/>
      <c r="C30" s="82"/>
      <c r="D30" s="50"/>
      <c r="E30" s="39"/>
      <c r="F30" s="65">
        <f>$C30*E30</f>
        <v>0</v>
      </c>
      <c r="G30" s="39"/>
      <c r="H30" s="65">
        <f>$C30*G30</f>
        <v>0</v>
      </c>
      <c r="I30" s="39"/>
      <c r="J30" s="65">
        <f>$C30*I30</f>
        <v>0</v>
      </c>
      <c r="K30" s="39"/>
      <c r="L30" s="65">
        <f>$C30*K30</f>
        <v>0</v>
      </c>
      <c r="M30" s="39"/>
      <c r="N30" s="65">
        <f>$C30*M30</f>
        <v>0</v>
      </c>
      <c r="O30" s="39"/>
      <c r="P30" s="65">
        <f>$C30*O30</f>
        <v>0</v>
      </c>
      <c r="Q30" s="39"/>
      <c r="R30" s="65">
        <f>$C30*Q30</f>
        <v>0</v>
      </c>
      <c r="S30" s="39"/>
      <c r="T30" s="65">
        <f>$C30*S30</f>
        <v>0</v>
      </c>
      <c r="U30" s="39"/>
      <c r="V30" s="65">
        <f>$C30*U30</f>
        <v>0</v>
      </c>
      <c r="W30" s="39"/>
      <c r="X30" s="65">
        <f>$C30*W30</f>
        <v>0</v>
      </c>
      <c r="Y30" s="39"/>
      <c r="Z30" s="65">
        <f>$C30*Y30</f>
        <v>0</v>
      </c>
      <c r="AA30" s="39"/>
      <c r="AB30" s="65">
        <f>$C30*AA30</f>
        <v>0</v>
      </c>
      <c r="AC30" s="153">
        <f>F30+H30+J30+L30+N30+P30+R30+T30+V30+X30+Z30+AB30</f>
        <v>0</v>
      </c>
      <c r="AD30" s="152"/>
      <c r="AE30" s="18"/>
      <c r="AF30" s="35"/>
      <c r="AG30" s="34"/>
      <c r="AH30" s="18"/>
    </row>
    <row r="31" spans="1:39">
      <c r="A31" s="81"/>
      <c r="B31" s="78"/>
      <c r="C31" s="77"/>
      <c r="D31" s="50"/>
      <c r="E31" s="63"/>
      <c r="F31" s="65">
        <f>$C31*E31</f>
        <v>0</v>
      </c>
      <c r="G31" s="63"/>
      <c r="H31" s="65">
        <f>$C31*G31</f>
        <v>0</v>
      </c>
      <c r="I31" s="63"/>
      <c r="J31" s="65">
        <f>$C31*I31</f>
        <v>0</v>
      </c>
      <c r="K31" s="63"/>
      <c r="L31" s="65">
        <f>$C31*K31</f>
        <v>0</v>
      </c>
      <c r="M31" s="63"/>
      <c r="N31" s="65">
        <f>$C31*M31</f>
        <v>0</v>
      </c>
      <c r="O31" s="63"/>
      <c r="P31" s="65">
        <f>$C31*O31</f>
        <v>0</v>
      </c>
      <c r="Q31" s="63"/>
      <c r="R31" s="65">
        <f>$C31*Q31</f>
        <v>0</v>
      </c>
      <c r="S31" s="63"/>
      <c r="T31" s="65">
        <f>$C31*S31</f>
        <v>0</v>
      </c>
      <c r="U31" s="63"/>
      <c r="V31" s="65">
        <f>$C31*U31</f>
        <v>0</v>
      </c>
      <c r="W31" s="63"/>
      <c r="X31" s="65">
        <f>$C31*W31</f>
        <v>0</v>
      </c>
      <c r="Y31" s="63"/>
      <c r="Z31" s="65">
        <f>$C31*Y31</f>
        <v>0</v>
      </c>
      <c r="AA31" s="63"/>
      <c r="AB31" s="65">
        <f>$C31*AA31</f>
        <v>0</v>
      </c>
      <c r="AC31" s="153">
        <f>F31+H31+J31+L31+N31+P31+R31+T31+V31+X31+Z31+AB31</f>
        <v>0</v>
      </c>
      <c r="AD31" s="152"/>
      <c r="AE31" s="18"/>
      <c r="AF31" s="35"/>
      <c r="AG31" s="34"/>
      <c r="AH31" s="18"/>
    </row>
    <row r="32" spans="1:39">
      <c r="A32" s="81"/>
      <c r="B32" s="78"/>
      <c r="C32" s="77"/>
      <c r="D32" s="50"/>
      <c r="E32" s="63"/>
      <c r="F32" s="65">
        <f>$C32*E32</f>
        <v>0</v>
      </c>
      <c r="G32" s="63"/>
      <c r="H32" s="65">
        <f>$C32*G32</f>
        <v>0</v>
      </c>
      <c r="I32" s="63"/>
      <c r="J32" s="65">
        <f>$C32*I32</f>
        <v>0</v>
      </c>
      <c r="K32" s="63"/>
      <c r="L32" s="65">
        <f>$C32*K32</f>
        <v>0</v>
      </c>
      <c r="M32" s="63"/>
      <c r="N32" s="65">
        <f>$C32*M32</f>
        <v>0</v>
      </c>
      <c r="O32" s="63"/>
      <c r="P32" s="65">
        <f>$C32*O32</f>
        <v>0</v>
      </c>
      <c r="Q32" s="63"/>
      <c r="R32" s="65">
        <f>$C32*Q32</f>
        <v>0</v>
      </c>
      <c r="S32" s="63"/>
      <c r="T32" s="65">
        <f>$C32*S32</f>
        <v>0</v>
      </c>
      <c r="U32" s="63"/>
      <c r="V32" s="65">
        <f>$C32*U32</f>
        <v>0</v>
      </c>
      <c r="W32" s="63"/>
      <c r="X32" s="65">
        <f>$C32*W32</f>
        <v>0</v>
      </c>
      <c r="Y32" s="63"/>
      <c r="Z32" s="65">
        <f>$C32*Y32</f>
        <v>0</v>
      </c>
      <c r="AA32" s="63"/>
      <c r="AB32" s="65">
        <f>$C32*AA32</f>
        <v>0</v>
      </c>
      <c r="AC32" s="153">
        <f>F32+H32+J32+L32+N32+P32+R32+T32+V32+X32+Z32+AB32</f>
        <v>0</v>
      </c>
      <c r="AD32" s="152"/>
      <c r="AE32" s="18"/>
      <c r="AF32" s="35"/>
      <c r="AG32" s="34"/>
      <c r="AH32" s="18"/>
    </row>
    <row r="33" spans="1:34">
      <c r="A33" s="81"/>
      <c r="B33" s="78"/>
      <c r="C33" s="77"/>
      <c r="D33" s="50"/>
      <c r="E33" s="63"/>
      <c r="F33" s="65">
        <f>$C33*E33</f>
        <v>0</v>
      </c>
      <c r="G33" s="63"/>
      <c r="H33" s="65">
        <f>$C33*G33</f>
        <v>0</v>
      </c>
      <c r="I33" s="63"/>
      <c r="J33" s="65">
        <f>$C33*I33</f>
        <v>0</v>
      </c>
      <c r="K33" s="63"/>
      <c r="L33" s="65">
        <f>$C33*K33</f>
        <v>0</v>
      </c>
      <c r="M33" s="63"/>
      <c r="N33" s="65">
        <f>$C33*M33</f>
        <v>0</v>
      </c>
      <c r="O33" s="63"/>
      <c r="P33" s="65">
        <f>$C33*O33</f>
        <v>0</v>
      </c>
      <c r="Q33" s="63"/>
      <c r="R33" s="65">
        <f>$C33*Q33</f>
        <v>0</v>
      </c>
      <c r="S33" s="63"/>
      <c r="T33" s="65">
        <f>$C33*S33</f>
        <v>0</v>
      </c>
      <c r="U33" s="63"/>
      <c r="V33" s="65">
        <f>$C33*U33</f>
        <v>0</v>
      </c>
      <c r="W33" s="63"/>
      <c r="X33" s="65">
        <f>$C33*W33</f>
        <v>0</v>
      </c>
      <c r="Y33" s="63"/>
      <c r="Z33" s="65">
        <f>$C33*Y33</f>
        <v>0</v>
      </c>
      <c r="AA33" s="63"/>
      <c r="AB33" s="65">
        <f>$C33*AA33</f>
        <v>0</v>
      </c>
      <c r="AC33" s="153">
        <f>F33+H33+J33+L33+N33+P33+R33+T33+V33+X33+Z33+AB33</f>
        <v>0</v>
      </c>
      <c r="AD33" s="152"/>
      <c r="AE33" s="18"/>
      <c r="AF33" s="35"/>
      <c r="AG33" s="34"/>
      <c r="AH33" s="18"/>
    </row>
    <row r="34" spans="1:34">
      <c r="A34" s="81"/>
      <c r="B34" s="78"/>
      <c r="C34" s="77"/>
      <c r="D34" s="50"/>
      <c r="E34" s="63"/>
      <c r="F34" s="65">
        <f>$C34*E34</f>
        <v>0</v>
      </c>
      <c r="G34" s="63"/>
      <c r="H34" s="65">
        <f>$C34*G34</f>
        <v>0</v>
      </c>
      <c r="I34" s="63"/>
      <c r="J34" s="65">
        <f>$C34*I34</f>
        <v>0</v>
      </c>
      <c r="K34" s="63"/>
      <c r="L34" s="65">
        <f>$C34*K34</f>
        <v>0</v>
      </c>
      <c r="M34" s="63"/>
      <c r="N34" s="65">
        <f>$C34*M34</f>
        <v>0</v>
      </c>
      <c r="O34" s="63"/>
      <c r="P34" s="65">
        <f>$C34*O34</f>
        <v>0</v>
      </c>
      <c r="Q34" s="63"/>
      <c r="R34" s="65">
        <f>$C34*Q34</f>
        <v>0</v>
      </c>
      <c r="S34" s="63"/>
      <c r="T34" s="65">
        <f>$C34*S34</f>
        <v>0</v>
      </c>
      <c r="U34" s="63"/>
      <c r="V34" s="65">
        <f>$C34*U34</f>
        <v>0</v>
      </c>
      <c r="W34" s="63"/>
      <c r="X34" s="65">
        <f>$C34*W34</f>
        <v>0</v>
      </c>
      <c r="Y34" s="63"/>
      <c r="Z34" s="65">
        <f>$C34*Y34</f>
        <v>0</v>
      </c>
      <c r="AA34" s="63"/>
      <c r="AB34" s="65">
        <f>$C34*AA34</f>
        <v>0</v>
      </c>
      <c r="AC34" s="153">
        <f>F34+H34+J34+L34+N34+P34+R34+T34+V34+X34+Z34+AB34</f>
        <v>0</v>
      </c>
      <c r="AD34" s="152"/>
      <c r="AE34" s="18"/>
      <c r="AF34" s="35"/>
      <c r="AG34" s="34"/>
      <c r="AH34" s="18"/>
    </row>
    <row r="35" spans="1:34">
      <c r="A35" s="81"/>
      <c r="B35" s="78"/>
      <c r="C35" s="77"/>
      <c r="D35" s="50"/>
      <c r="E35" s="63"/>
      <c r="F35" s="65">
        <f>$C35*E35</f>
        <v>0</v>
      </c>
      <c r="G35" s="63"/>
      <c r="H35" s="65">
        <f>$C35*G35</f>
        <v>0</v>
      </c>
      <c r="I35" s="63"/>
      <c r="J35" s="65">
        <f>$C35*I35</f>
        <v>0</v>
      </c>
      <c r="K35" s="63"/>
      <c r="L35" s="65">
        <f>$C35*K35</f>
        <v>0</v>
      </c>
      <c r="M35" s="63"/>
      <c r="N35" s="65">
        <f>$C35*M35</f>
        <v>0</v>
      </c>
      <c r="O35" s="63"/>
      <c r="P35" s="65">
        <f>$C35*O35</f>
        <v>0</v>
      </c>
      <c r="Q35" s="63"/>
      <c r="R35" s="65">
        <f>$C35*Q35</f>
        <v>0</v>
      </c>
      <c r="S35" s="63"/>
      <c r="T35" s="65">
        <f>$C35*S35</f>
        <v>0</v>
      </c>
      <c r="U35" s="63"/>
      <c r="V35" s="65">
        <f>$C35*U35</f>
        <v>0</v>
      </c>
      <c r="W35" s="63"/>
      <c r="X35" s="65">
        <f>$C35*W35</f>
        <v>0</v>
      </c>
      <c r="Y35" s="63"/>
      <c r="Z35" s="65">
        <f>$C35*Y35</f>
        <v>0</v>
      </c>
      <c r="AA35" s="63"/>
      <c r="AB35" s="65">
        <f>$C35*AA35</f>
        <v>0</v>
      </c>
      <c r="AC35" s="153">
        <f>F35+H35+J35+L35+N35+P35+R35+T35+V35+X35+Z35+AB35</f>
        <v>0</v>
      </c>
      <c r="AD35" s="152"/>
      <c r="AE35" s="18"/>
      <c r="AF35" s="35"/>
      <c r="AG35" s="34"/>
      <c r="AH35" s="18"/>
    </row>
    <row r="36" spans="1:34" ht="13.8" thickBot="1">
      <c r="A36" s="81"/>
      <c r="B36" s="78"/>
      <c r="C36" s="77"/>
      <c r="D36" s="50"/>
      <c r="E36" s="63"/>
      <c r="F36" s="65">
        <f>$C36*E36</f>
        <v>0</v>
      </c>
      <c r="G36" s="63"/>
      <c r="H36" s="65">
        <f>$C36*G36</f>
        <v>0</v>
      </c>
      <c r="I36" s="63"/>
      <c r="J36" s="65">
        <f>$C36*I36</f>
        <v>0</v>
      </c>
      <c r="K36" s="63"/>
      <c r="L36" s="65">
        <f>$C36*K36</f>
        <v>0</v>
      </c>
      <c r="M36" s="63"/>
      <c r="N36" s="65">
        <f>$C36*M36</f>
        <v>0</v>
      </c>
      <c r="O36" s="63"/>
      <c r="P36" s="65">
        <f>$C36*O36</f>
        <v>0</v>
      </c>
      <c r="Q36" s="63"/>
      <c r="R36" s="65">
        <f>$C36*Q36</f>
        <v>0</v>
      </c>
      <c r="S36" s="63"/>
      <c r="T36" s="65">
        <f>$C36*S36</f>
        <v>0</v>
      </c>
      <c r="U36" s="63"/>
      <c r="V36" s="65">
        <f>$C36*U36</f>
        <v>0</v>
      </c>
      <c r="W36" s="63"/>
      <c r="X36" s="65">
        <f>$C36*W36</f>
        <v>0</v>
      </c>
      <c r="Y36" s="63"/>
      <c r="Z36" s="65">
        <f>$C36*Y36</f>
        <v>0</v>
      </c>
      <c r="AA36" s="63"/>
      <c r="AB36" s="65">
        <f>$C36*AA36</f>
        <v>0</v>
      </c>
      <c r="AC36" s="153">
        <f>F36+H36+J36+L36+N36+P36+R36+T36+V36+X36+Z36+AB36</f>
        <v>0</v>
      </c>
      <c r="AD36" s="152"/>
      <c r="AE36" s="18"/>
      <c r="AF36" s="35"/>
      <c r="AG36" s="34"/>
      <c r="AH36" s="18"/>
    </row>
    <row r="37" spans="1:34">
      <c r="A37" s="81"/>
      <c r="B37" s="78"/>
      <c r="C37" s="77"/>
      <c r="D37" s="50"/>
      <c r="E37" s="63"/>
      <c r="F37" s="65">
        <f>$C37*E37</f>
        <v>0</v>
      </c>
      <c r="G37" s="63"/>
      <c r="H37" s="65">
        <f>$C37*G37</f>
        <v>0</v>
      </c>
      <c r="I37" s="63"/>
      <c r="J37" s="65">
        <f>$C37*I37</f>
        <v>0</v>
      </c>
      <c r="K37" s="63"/>
      <c r="L37" s="65">
        <f>$C37*K37</f>
        <v>0</v>
      </c>
      <c r="M37" s="63"/>
      <c r="N37" s="65">
        <f>$C37*M37</f>
        <v>0</v>
      </c>
      <c r="O37" s="63"/>
      <c r="P37" s="65">
        <f>$C37*O37</f>
        <v>0</v>
      </c>
      <c r="Q37" s="63"/>
      <c r="R37" s="65">
        <f>$C37*Q37</f>
        <v>0</v>
      </c>
      <c r="S37" s="63"/>
      <c r="T37" s="65">
        <f>$C37*S37</f>
        <v>0</v>
      </c>
      <c r="U37" s="63"/>
      <c r="V37" s="65">
        <f>$C37*U37</f>
        <v>0</v>
      </c>
      <c r="W37" s="63"/>
      <c r="X37" s="65">
        <f>$C37*W37</f>
        <v>0</v>
      </c>
      <c r="Y37" s="63"/>
      <c r="Z37" s="65">
        <f>$C37*Y37</f>
        <v>0</v>
      </c>
      <c r="AA37" s="63"/>
      <c r="AB37" s="65">
        <f>$C37*AA37</f>
        <v>0</v>
      </c>
      <c r="AC37" s="153">
        <f>F37+H37+J37+L37+N37+P37+R37+T37+V37+X37+Z37+AB37</f>
        <v>0</v>
      </c>
      <c r="AD37" s="152"/>
      <c r="AE37" s="18"/>
      <c r="AF37" s="35"/>
      <c r="AG37" s="34"/>
      <c r="AH37" s="80" t="s">
        <v>30</v>
      </c>
    </row>
    <row r="38" spans="1:34" ht="15" customHeight="1" thickBot="1">
      <c r="A38" s="81"/>
      <c r="B38" s="78"/>
      <c r="C38" s="77"/>
      <c r="D38" s="50"/>
      <c r="E38" s="76"/>
      <c r="F38" s="75">
        <f>$C38*E38</f>
        <v>0</v>
      </c>
      <c r="G38" s="76"/>
      <c r="H38" s="75">
        <f>$C38*G38</f>
        <v>0</v>
      </c>
      <c r="I38" s="76"/>
      <c r="J38" s="75">
        <f>$C38*I38</f>
        <v>0</v>
      </c>
      <c r="K38" s="76"/>
      <c r="L38" s="75">
        <f>$C38*K38</f>
        <v>0</v>
      </c>
      <c r="M38" s="76"/>
      <c r="N38" s="75">
        <f>$C38*M38</f>
        <v>0</v>
      </c>
      <c r="O38" s="76"/>
      <c r="P38" s="75">
        <f>$C38*O38</f>
        <v>0</v>
      </c>
      <c r="Q38" s="76"/>
      <c r="R38" s="75">
        <f>$C38*Q38</f>
        <v>0</v>
      </c>
      <c r="S38" s="76"/>
      <c r="T38" s="75">
        <f>$C38*S38</f>
        <v>0</v>
      </c>
      <c r="U38" s="76"/>
      <c r="V38" s="75">
        <f>$C38*U38</f>
        <v>0</v>
      </c>
      <c r="W38" s="76"/>
      <c r="X38" s="75">
        <f>$C38*W38</f>
        <v>0</v>
      </c>
      <c r="Y38" s="76"/>
      <c r="Z38" s="75">
        <f>$C38*Y38</f>
        <v>0</v>
      </c>
      <c r="AA38" s="76"/>
      <c r="AB38" s="75">
        <f>$C38*AA38</f>
        <v>0</v>
      </c>
      <c r="AC38" s="54">
        <f>F38+H38+J38+L38+N38+P38+R38+T38+V38+X38+Z38+AB38</f>
        <v>0</v>
      </c>
      <c r="AD38" s="150"/>
      <c r="AE38" s="18"/>
      <c r="AF38" s="24"/>
      <c r="AG38" s="23"/>
      <c r="AH38" s="33" t="s">
        <v>29</v>
      </c>
    </row>
    <row r="39" spans="1:34" ht="15" customHeight="1">
      <c r="A39" s="60" t="s">
        <v>28</v>
      </c>
      <c r="B39" s="74" t="s">
        <v>27</v>
      </c>
      <c r="C39" s="45">
        <v>48.93</v>
      </c>
      <c r="D39" s="57" t="s">
        <v>20</v>
      </c>
      <c r="E39" s="56">
        <v>120</v>
      </c>
      <c r="F39" s="55">
        <f>$C39*E39</f>
        <v>5871.6</v>
      </c>
      <c r="G39" s="56">
        <v>120</v>
      </c>
      <c r="H39" s="55">
        <f>$C39*G39</f>
        <v>5871.6</v>
      </c>
      <c r="I39" s="56">
        <v>120</v>
      </c>
      <c r="J39" s="55">
        <f>$C39*I39</f>
        <v>5871.6</v>
      </c>
      <c r="K39" s="56">
        <v>120</v>
      </c>
      <c r="L39" s="55">
        <f>$C39*K39</f>
        <v>5871.6</v>
      </c>
      <c r="M39" s="56">
        <v>120</v>
      </c>
      <c r="N39" s="55">
        <f>$C39*M39</f>
        <v>5871.6</v>
      </c>
      <c r="O39" s="56">
        <v>120</v>
      </c>
      <c r="P39" s="55">
        <f>$C39*O39</f>
        <v>5871.6</v>
      </c>
      <c r="Q39" s="56">
        <v>120</v>
      </c>
      <c r="R39" s="55">
        <f>$C39*Q39</f>
        <v>5871.6</v>
      </c>
      <c r="S39" s="56">
        <v>120</v>
      </c>
      <c r="T39" s="55">
        <f>$C39*S39</f>
        <v>5871.6</v>
      </c>
      <c r="U39" s="56">
        <v>120</v>
      </c>
      <c r="V39" s="55">
        <f>$C39*U39</f>
        <v>5871.6</v>
      </c>
      <c r="W39" s="56">
        <v>120</v>
      </c>
      <c r="X39" s="55">
        <f>$C39*W39</f>
        <v>5871.6</v>
      </c>
      <c r="Y39" s="56">
        <v>120</v>
      </c>
      <c r="Z39" s="55">
        <f>$C39*Y39</f>
        <v>5871.6</v>
      </c>
      <c r="AA39" s="56">
        <v>120</v>
      </c>
      <c r="AB39" s="55">
        <f>$C39*AA39</f>
        <v>5871.6</v>
      </c>
      <c r="AC39" s="155">
        <f>F39+H39+J39+L39+N39+P39+R39+T39+V39+X39+Z39+AB39</f>
        <v>70459.199999999997</v>
      </c>
      <c r="AD39" s="154">
        <f>SUM(AC39:AC44)</f>
        <v>172227.06</v>
      </c>
      <c r="AE39" s="18"/>
      <c r="AF39" s="85"/>
      <c r="AG39" s="84"/>
      <c r="AH39" s="33">
        <f>E39+G39+I39+K39+M39+O39+Q39+S39+U39+W39+Y39+AA39</f>
        <v>1440</v>
      </c>
    </row>
    <row r="40" spans="1:34" ht="15" customHeight="1">
      <c r="A40" s="49"/>
      <c r="B40" s="66" t="s">
        <v>26</v>
      </c>
      <c r="C40" s="45">
        <v>62.01</v>
      </c>
      <c r="D40" s="50" t="s">
        <v>20</v>
      </c>
      <c r="E40" s="39">
        <v>80</v>
      </c>
      <c r="F40" s="65">
        <f>$C40*E40</f>
        <v>4960.8</v>
      </c>
      <c r="G40" s="39">
        <v>80</v>
      </c>
      <c r="H40" s="65">
        <f>$C40*G40</f>
        <v>4960.8</v>
      </c>
      <c r="I40" s="39">
        <v>80</v>
      </c>
      <c r="J40" s="65">
        <f>$C40*I40</f>
        <v>4960.8</v>
      </c>
      <c r="K40" s="39">
        <v>80</v>
      </c>
      <c r="L40" s="65">
        <f>$C40*K40</f>
        <v>4960.8</v>
      </c>
      <c r="M40" s="39">
        <v>80</v>
      </c>
      <c r="N40" s="65">
        <f>$C40*M40</f>
        <v>4960.8</v>
      </c>
      <c r="O40" s="39">
        <v>80</v>
      </c>
      <c r="P40" s="65">
        <f>$C40*O40</f>
        <v>4960.8</v>
      </c>
      <c r="Q40" s="39">
        <v>80</v>
      </c>
      <c r="R40" s="65">
        <f>$C40*Q40</f>
        <v>4960.8</v>
      </c>
      <c r="S40" s="39">
        <v>80</v>
      </c>
      <c r="T40" s="65">
        <f>$C40*S40</f>
        <v>4960.8</v>
      </c>
      <c r="U40" s="39">
        <v>80</v>
      </c>
      <c r="V40" s="65">
        <f>$C40*U40</f>
        <v>4960.8</v>
      </c>
      <c r="W40" s="39">
        <v>80</v>
      </c>
      <c r="X40" s="65">
        <f>$C40*W40</f>
        <v>4960.8</v>
      </c>
      <c r="Y40" s="39">
        <v>80</v>
      </c>
      <c r="Z40" s="65">
        <f>$C40*Y40</f>
        <v>4960.8</v>
      </c>
      <c r="AA40" s="39">
        <v>80</v>
      </c>
      <c r="AB40" s="65">
        <f>$C40*AA40</f>
        <v>4960.8</v>
      </c>
      <c r="AC40" s="153">
        <f>F40+H40+J40+L40+N40+P40+R40+T40+V40+X40+Z40+AB40</f>
        <v>59529.600000000013</v>
      </c>
      <c r="AD40" s="152"/>
      <c r="AE40" s="18"/>
      <c r="AF40" s="35"/>
      <c r="AG40" s="34"/>
      <c r="AH40" s="33">
        <f>E40+G40+I40+K40+M40+O40+Q40+S40+U40+W40+Y40+AA40</f>
        <v>960</v>
      </c>
    </row>
    <row r="41" spans="1:34" ht="15" customHeight="1">
      <c r="A41" s="49"/>
      <c r="B41" s="68" t="s">
        <v>25</v>
      </c>
      <c r="C41" s="45">
        <v>57.94</v>
      </c>
      <c r="D41" s="50" t="s">
        <v>20</v>
      </c>
      <c r="E41" s="39">
        <v>40</v>
      </c>
      <c r="F41" s="65">
        <f>$C41*E41</f>
        <v>2317.6</v>
      </c>
      <c r="G41" s="39">
        <v>40</v>
      </c>
      <c r="H41" s="65">
        <f>$C41*G41</f>
        <v>2317.6</v>
      </c>
      <c r="I41" s="39">
        <v>40</v>
      </c>
      <c r="J41" s="65">
        <f>$C41*I41</f>
        <v>2317.6</v>
      </c>
      <c r="K41" s="39">
        <v>40</v>
      </c>
      <c r="L41" s="65">
        <f>$C41*K41</f>
        <v>2317.6</v>
      </c>
      <c r="M41" s="39">
        <v>40</v>
      </c>
      <c r="N41" s="65">
        <f>$C41*M41</f>
        <v>2317.6</v>
      </c>
      <c r="O41" s="39">
        <v>40</v>
      </c>
      <c r="P41" s="65">
        <f>$C41*O41</f>
        <v>2317.6</v>
      </c>
      <c r="Q41" s="39">
        <v>40</v>
      </c>
      <c r="R41" s="65">
        <f>$C41*Q41</f>
        <v>2317.6</v>
      </c>
      <c r="S41" s="39">
        <v>40</v>
      </c>
      <c r="T41" s="65">
        <f>$C41*S41</f>
        <v>2317.6</v>
      </c>
      <c r="U41" s="39">
        <v>40</v>
      </c>
      <c r="V41" s="65">
        <f>$C41*U41</f>
        <v>2317.6</v>
      </c>
      <c r="W41" s="39">
        <v>40</v>
      </c>
      <c r="X41" s="65">
        <f>$C41*W41</f>
        <v>2317.6</v>
      </c>
      <c r="Y41" s="39">
        <v>40</v>
      </c>
      <c r="Z41" s="65">
        <f>$C41*Y41</f>
        <v>2317.6</v>
      </c>
      <c r="AA41" s="39">
        <v>40</v>
      </c>
      <c r="AB41" s="65">
        <f>$C41*AA41</f>
        <v>2317.6</v>
      </c>
      <c r="AC41" s="153">
        <f>F41+H41+J41+L41+N41+P41+R41+T41+V41+X41+Z41+AB41</f>
        <v>27811.199999999993</v>
      </c>
      <c r="AD41" s="152"/>
      <c r="AE41" s="18"/>
      <c r="AF41" s="35"/>
      <c r="AG41" s="34"/>
      <c r="AH41" s="33">
        <f>E41+G41+I41+K41+M41+O41+Q41+S41+U41+W41+Y41+AA41</f>
        <v>480</v>
      </c>
    </row>
    <row r="42" spans="1:34" ht="15" customHeight="1">
      <c r="A42" s="49"/>
      <c r="B42" s="66" t="s">
        <v>24</v>
      </c>
      <c r="C42" s="45">
        <v>54.86</v>
      </c>
      <c r="D42" s="50" t="s">
        <v>20</v>
      </c>
      <c r="E42" s="39">
        <v>0</v>
      </c>
      <c r="F42" s="65">
        <f>$C42*E42</f>
        <v>0</v>
      </c>
      <c r="G42" s="39">
        <v>0</v>
      </c>
      <c r="H42" s="65">
        <f>$C42*G42</f>
        <v>0</v>
      </c>
      <c r="I42" s="39">
        <v>0</v>
      </c>
      <c r="J42" s="65">
        <f>$C42*I42</f>
        <v>0</v>
      </c>
      <c r="K42" s="39">
        <v>0</v>
      </c>
      <c r="L42" s="65">
        <f>$C42*K42</f>
        <v>0</v>
      </c>
      <c r="M42" s="39">
        <v>0</v>
      </c>
      <c r="N42" s="65">
        <f>$C42*M42</f>
        <v>0</v>
      </c>
      <c r="O42" s="39">
        <v>0</v>
      </c>
      <c r="P42" s="65">
        <f>$C42*O42</f>
        <v>0</v>
      </c>
      <c r="Q42" s="39">
        <v>0</v>
      </c>
      <c r="R42" s="65">
        <f>$C42*Q42</f>
        <v>0</v>
      </c>
      <c r="S42" s="39">
        <v>0</v>
      </c>
      <c r="T42" s="65">
        <f>$C42*S42</f>
        <v>0</v>
      </c>
      <c r="U42" s="39">
        <v>0</v>
      </c>
      <c r="V42" s="65">
        <f>$C42*U42</f>
        <v>0</v>
      </c>
      <c r="W42" s="39">
        <v>0</v>
      </c>
      <c r="X42" s="65">
        <f>$C42*W42</f>
        <v>0</v>
      </c>
      <c r="Y42" s="39">
        <v>0</v>
      </c>
      <c r="Z42" s="65">
        <f>$C42*Y42</f>
        <v>0</v>
      </c>
      <c r="AA42" s="39">
        <v>0</v>
      </c>
      <c r="AB42" s="65">
        <f>$C42*AA42</f>
        <v>0</v>
      </c>
      <c r="AC42" s="153">
        <f>F42+H42+J42+L42+N42+P42+R42+T42+V42+X42+Z42+AB42</f>
        <v>0</v>
      </c>
      <c r="AD42" s="152"/>
      <c r="AE42" s="18"/>
      <c r="AF42" s="35"/>
      <c r="AG42" s="34"/>
      <c r="AH42" s="33">
        <f>E42+G42+I42+K42+M42+O42+Q42+S42+U42+W42+Y42+AA42</f>
        <v>0</v>
      </c>
    </row>
    <row r="43" spans="1:34" ht="15" customHeight="1">
      <c r="A43" s="49"/>
      <c r="B43" s="66" t="s">
        <v>80</v>
      </c>
      <c r="C43" s="45">
        <v>57.94</v>
      </c>
      <c r="D43" s="50" t="s">
        <v>20</v>
      </c>
      <c r="E43" s="63">
        <v>0</v>
      </c>
      <c r="F43" s="65">
        <f>$C43*E43</f>
        <v>0</v>
      </c>
      <c r="G43" s="63">
        <v>40</v>
      </c>
      <c r="H43" s="65">
        <f>$C43*G43</f>
        <v>2317.6</v>
      </c>
      <c r="I43" s="63">
        <v>0</v>
      </c>
      <c r="J43" s="65">
        <f>$C43*I43</f>
        <v>0</v>
      </c>
      <c r="K43" s="63">
        <v>40</v>
      </c>
      <c r="L43" s="65">
        <f>$C43*K43</f>
        <v>2317.6</v>
      </c>
      <c r="M43" s="63">
        <v>0</v>
      </c>
      <c r="N43" s="65">
        <f>$C43*M43</f>
        <v>0</v>
      </c>
      <c r="O43" s="63">
        <v>49</v>
      </c>
      <c r="P43" s="65">
        <f>$C43*O43</f>
        <v>2839.06</v>
      </c>
      <c r="Q43" s="63">
        <v>0</v>
      </c>
      <c r="R43" s="65">
        <f>$C43*Q43</f>
        <v>0</v>
      </c>
      <c r="S43" s="63">
        <v>40</v>
      </c>
      <c r="T43" s="65">
        <f>$C43*S43</f>
        <v>2317.6</v>
      </c>
      <c r="U43" s="63">
        <v>0</v>
      </c>
      <c r="V43" s="65">
        <f>$C43*U43</f>
        <v>0</v>
      </c>
      <c r="W43" s="63">
        <v>40</v>
      </c>
      <c r="X43" s="65">
        <f>$C43*W43</f>
        <v>2317.6</v>
      </c>
      <c r="Y43" s="63">
        <v>0</v>
      </c>
      <c r="Z43" s="65">
        <f>$C43*Y43</f>
        <v>0</v>
      </c>
      <c r="AA43" s="63">
        <v>40</v>
      </c>
      <c r="AB43" s="65">
        <f>$C43*AA43</f>
        <v>2317.6</v>
      </c>
      <c r="AC43" s="153">
        <f>F43+H43+J43+L43+N43+P43+R43+T43+V43+X43+Z43+AB43</f>
        <v>14427.060000000001</v>
      </c>
      <c r="AD43" s="152"/>
      <c r="AE43" s="18"/>
      <c r="AF43" s="35"/>
      <c r="AG43" s="34"/>
      <c r="AH43" s="33">
        <f>E43+G43+I43+K43+M43+O43+Q43+S43+U43+W43+Y43+AA43</f>
        <v>249</v>
      </c>
    </row>
    <row r="44" spans="1:34" ht="15" customHeight="1" thickBot="1">
      <c r="A44" s="32"/>
      <c r="B44" s="42"/>
      <c r="C44" s="45"/>
      <c r="D44" s="40" t="s">
        <v>20</v>
      </c>
      <c r="E44" s="76"/>
      <c r="F44" s="75">
        <f>$C44*E44</f>
        <v>0</v>
      </c>
      <c r="G44" s="76"/>
      <c r="H44" s="75">
        <f>$C44*G44</f>
        <v>0</v>
      </c>
      <c r="I44" s="76"/>
      <c r="J44" s="75">
        <f>$C44*I44</f>
        <v>0</v>
      </c>
      <c r="K44" s="76"/>
      <c r="L44" s="75">
        <f>$C44*K44</f>
        <v>0</v>
      </c>
      <c r="M44" s="76"/>
      <c r="N44" s="75">
        <f>$C44*M44</f>
        <v>0</v>
      </c>
      <c r="O44" s="76"/>
      <c r="P44" s="75">
        <f>$C44*O44</f>
        <v>0</v>
      </c>
      <c r="Q44" s="76"/>
      <c r="R44" s="75">
        <f>$C44*Q44</f>
        <v>0</v>
      </c>
      <c r="S44" s="76"/>
      <c r="T44" s="75">
        <f>$C44*S44</f>
        <v>0</v>
      </c>
      <c r="U44" s="76"/>
      <c r="V44" s="75">
        <f>$C44*U44</f>
        <v>0</v>
      </c>
      <c r="W44" s="76"/>
      <c r="X44" s="75">
        <f>$C44*W44</f>
        <v>0</v>
      </c>
      <c r="Y44" s="76"/>
      <c r="Z44" s="75">
        <f>$C44*Y44</f>
        <v>0</v>
      </c>
      <c r="AA44" s="76"/>
      <c r="AB44" s="75">
        <f>$C44*AA44</f>
        <v>0</v>
      </c>
      <c r="AC44" s="151">
        <f>F44+H44+J44+L44+N44+P44+R44+T44+V44+X44+Z44+AB44</f>
        <v>0</v>
      </c>
      <c r="AD44" s="150"/>
      <c r="AE44" s="18"/>
      <c r="AF44" s="24"/>
      <c r="AG44" s="23"/>
      <c r="AH44" s="33">
        <f>E44+G44+I44+K44+M44+O44+Q44+S44+U44+W44+Y44+AA44</f>
        <v>0</v>
      </c>
    </row>
    <row r="45" spans="1:34" ht="15" customHeight="1">
      <c r="A45" s="149" t="s">
        <v>22</v>
      </c>
      <c r="B45" s="148" t="s">
        <v>79</v>
      </c>
      <c r="C45" s="147">
        <v>65.95</v>
      </c>
      <c r="D45" s="88" t="s">
        <v>20</v>
      </c>
      <c r="E45" s="87">
        <v>80</v>
      </c>
      <c r="F45" s="65">
        <f>$C45*E45</f>
        <v>5276</v>
      </c>
      <c r="G45" s="87">
        <v>80</v>
      </c>
      <c r="H45" s="65">
        <f>$C45*G45</f>
        <v>5276</v>
      </c>
      <c r="I45" s="87">
        <v>80</v>
      </c>
      <c r="J45" s="65">
        <f>$C45*I45</f>
        <v>5276</v>
      </c>
      <c r="K45" s="87">
        <v>80</v>
      </c>
      <c r="L45" s="65">
        <f>$C45*K45</f>
        <v>5276</v>
      </c>
      <c r="M45" s="87">
        <v>80</v>
      </c>
      <c r="N45" s="65">
        <f>$C45*M45</f>
        <v>5276</v>
      </c>
      <c r="O45" s="87">
        <v>80</v>
      </c>
      <c r="P45" s="65">
        <f>$C45*O45</f>
        <v>5276</v>
      </c>
      <c r="Q45" s="87">
        <v>80</v>
      </c>
      <c r="R45" s="65">
        <f>$C45*Q45</f>
        <v>5276</v>
      </c>
      <c r="S45" s="87">
        <v>80</v>
      </c>
      <c r="T45" s="65">
        <f>$C45*S45</f>
        <v>5276</v>
      </c>
      <c r="U45" s="87">
        <v>80</v>
      </c>
      <c r="V45" s="65">
        <f>$C45*U45</f>
        <v>5276</v>
      </c>
      <c r="W45" s="87">
        <v>80</v>
      </c>
      <c r="X45" s="65">
        <f>$C45*W45</f>
        <v>5276</v>
      </c>
      <c r="Y45" s="87">
        <v>80</v>
      </c>
      <c r="Z45" s="65">
        <f>$C45*Y45</f>
        <v>5276</v>
      </c>
      <c r="AA45" s="87">
        <v>80</v>
      </c>
      <c r="AB45" s="65">
        <f>$C45*AA45</f>
        <v>5276</v>
      </c>
      <c r="AC45" s="86">
        <f>F45+H45+J45+L45+N45+P45+R45+T45+V45+X45+Z45+AB45</f>
        <v>63312</v>
      </c>
      <c r="AD45" s="36">
        <f>SUM(AC45:AC58)</f>
        <v>124995</v>
      </c>
      <c r="AE45" s="18"/>
      <c r="AF45" s="52"/>
      <c r="AG45" s="51"/>
      <c r="AH45" s="33">
        <f>E45+G45+I45+K45+M45+O45+Q45+S45+U45+W45+Y45+AA45</f>
        <v>960</v>
      </c>
    </row>
    <row r="46" spans="1:34" ht="15" customHeight="1">
      <c r="A46" s="49"/>
      <c r="B46" s="148" t="s">
        <v>78</v>
      </c>
      <c r="C46" s="147">
        <v>86.76</v>
      </c>
      <c r="D46" s="50" t="s">
        <v>20</v>
      </c>
      <c r="E46" s="87">
        <v>25</v>
      </c>
      <c r="F46" s="65">
        <f>$C46*E46</f>
        <v>2169</v>
      </c>
      <c r="G46" s="87">
        <v>25</v>
      </c>
      <c r="H46" s="65">
        <f>$C46*G46</f>
        <v>2169</v>
      </c>
      <c r="I46" s="87">
        <v>25</v>
      </c>
      <c r="J46" s="65">
        <f>$C46*I46</f>
        <v>2169</v>
      </c>
      <c r="K46" s="87">
        <v>25</v>
      </c>
      <c r="L46" s="65">
        <f>$C46*K46</f>
        <v>2169</v>
      </c>
      <c r="M46" s="87">
        <v>25</v>
      </c>
      <c r="N46" s="65">
        <f>$C46*M46</f>
        <v>2169</v>
      </c>
      <c r="O46" s="87">
        <v>25</v>
      </c>
      <c r="P46" s="65">
        <f>$C46*O46</f>
        <v>2169</v>
      </c>
      <c r="Q46" s="87">
        <v>25</v>
      </c>
      <c r="R46" s="65">
        <f>$C46*Q46</f>
        <v>2169</v>
      </c>
      <c r="S46" s="87">
        <v>25</v>
      </c>
      <c r="T46" s="65">
        <f>$C46*S46</f>
        <v>2169</v>
      </c>
      <c r="U46" s="87">
        <v>25</v>
      </c>
      <c r="V46" s="65">
        <f>$C46*U46</f>
        <v>2169</v>
      </c>
      <c r="W46" s="87">
        <v>25</v>
      </c>
      <c r="X46" s="65">
        <f>$C46*W46</f>
        <v>2169</v>
      </c>
      <c r="Y46" s="87">
        <v>25</v>
      </c>
      <c r="Z46" s="65">
        <f>$C46*Y46</f>
        <v>2169</v>
      </c>
      <c r="AA46" s="87">
        <v>25</v>
      </c>
      <c r="AB46" s="65">
        <f>$C46*AA46</f>
        <v>2169</v>
      </c>
      <c r="AC46" s="37">
        <f>F46+H46+J46+L46+N46+P46+R46+T46+V46+X46+Z46+AB46</f>
        <v>26028</v>
      </c>
      <c r="AD46" s="36"/>
      <c r="AE46" s="18"/>
      <c r="AF46" s="35"/>
      <c r="AG46" s="34"/>
      <c r="AH46" s="33">
        <f>E46+G46+I46+K46+M46+O46+Q46+S46+U46+W46+Y46+AA46</f>
        <v>300</v>
      </c>
    </row>
    <row r="47" spans="1:34" ht="15" customHeight="1">
      <c r="A47" s="49"/>
      <c r="B47" s="48" t="s">
        <v>77</v>
      </c>
      <c r="C47" s="45">
        <v>118.85</v>
      </c>
      <c r="D47" s="50" t="s">
        <v>20</v>
      </c>
      <c r="E47" s="87">
        <v>25</v>
      </c>
      <c r="F47" s="65">
        <f>$C47*E47</f>
        <v>2971.25</v>
      </c>
      <c r="G47" s="87">
        <v>25</v>
      </c>
      <c r="H47" s="65">
        <f>$C47*G47</f>
        <v>2971.25</v>
      </c>
      <c r="I47" s="87">
        <v>25</v>
      </c>
      <c r="J47" s="65">
        <f>$C47*I47</f>
        <v>2971.25</v>
      </c>
      <c r="K47" s="87">
        <v>25</v>
      </c>
      <c r="L47" s="65">
        <f>$C47*K47</f>
        <v>2971.25</v>
      </c>
      <c r="M47" s="87">
        <v>25</v>
      </c>
      <c r="N47" s="65">
        <f>$C47*M47</f>
        <v>2971.25</v>
      </c>
      <c r="O47" s="87">
        <v>25</v>
      </c>
      <c r="P47" s="65">
        <f>$C47*O47</f>
        <v>2971.25</v>
      </c>
      <c r="Q47" s="87">
        <v>25</v>
      </c>
      <c r="R47" s="65">
        <f>$C47*Q47</f>
        <v>2971.25</v>
      </c>
      <c r="S47" s="87">
        <v>25</v>
      </c>
      <c r="T47" s="65">
        <f>$C47*S47</f>
        <v>2971.25</v>
      </c>
      <c r="U47" s="87">
        <v>25</v>
      </c>
      <c r="V47" s="65">
        <f>$C47*U47</f>
        <v>2971.25</v>
      </c>
      <c r="W47" s="87">
        <v>25</v>
      </c>
      <c r="X47" s="65">
        <f>$C47*W47</f>
        <v>2971.25</v>
      </c>
      <c r="Y47" s="87">
        <v>25</v>
      </c>
      <c r="Z47" s="65">
        <f>$C47*Y47</f>
        <v>2971.25</v>
      </c>
      <c r="AA47" s="87">
        <v>25</v>
      </c>
      <c r="AB47" s="65">
        <f>$C47*AA47</f>
        <v>2971.25</v>
      </c>
      <c r="AC47" s="37">
        <f>F47+H47+J47+L47+N47+P47+R47+T47+V47+X47+Z47+AB47</f>
        <v>35655</v>
      </c>
      <c r="AD47" s="36"/>
      <c r="AE47" s="18"/>
      <c r="AF47" s="35"/>
      <c r="AG47" s="34"/>
      <c r="AH47" s="33">
        <f>E47+G47+I47+K47+M47+O47+Q47+S47+U47+W47+Y47+AA47</f>
        <v>300</v>
      </c>
    </row>
    <row r="48" spans="1:34" ht="15" customHeight="1">
      <c r="A48" s="49"/>
      <c r="B48" s="48" t="s">
        <v>21</v>
      </c>
      <c r="C48" s="45"/>
      <c r="D48" s="50"/>
      <c r="E48" s="87"/>
      <c r="F48" s="65">
        <f>$C48*E48</f>
        <v>0</v>
      </c>
      <c r="G48" s="87"/>
      <c r="H48" s="65">
        <f>$C48*G48</f>
        <v>0</v>
      </c>
      <c r="I48" s="87"/>
      <c r="J48" s="65">
        <f>$C48*I48</f>
        <v>0</v>
      </c>
      <c r="K48" s="87"/>
      <c r="L48" s="65">
        <f>$C48*K48</f>
        <v>0</v>
      </c>
      <c r="M48" s="87"/>
      <c r="N48" s="65">
        <f>$C48*M48</f>
        <v>0</v>
      </c>
      <c r="O48" s="87"/>
      <c r="P48" s="65">
        <f>$C48*O48</f>
        <v>0</v>
      </c>
      <c r="Q48" s="87"/>
      <c r="R48" s="65">
        <f>$C48*Q48</f>
        <v>0</v>
      </c>
      <c r="S48" s="87"/>
      <c r="T48" s="65">
        <f>$C48*S48</f>
        <v>0</v>
      </c>
      <c r="U48" s="87"/>
      <c r="V48" s="65">
        <f>$C48*U48</f>
        <v>0</v>
      </c>
      <c r="W48" s="87"/>
      <c r="X48" s="65">
        <f>$C48*W48</f>
        <v>0</v>
      </c>
      <c r="Y48" s="87"/>
      <c r="Z48" s="65">
        <f>$C48*Y48</f>
        <v>0</v>
      </c>
      <c r="AA48" s="87"/>
      <c r="AB48" s="65">
        <f>$C48*AA48</f>
        <v>0</v>
      </c>
      <c r="AC48" s="37">
        <f>F48+H48+J48+L48+N48+P48+R48+T48+V48+X48+Z48+AB48</f>
        <v>0</v>
      </c>
      <c r="AD48" s="36"/>
      <c r="AE48" s="18"/>
      <c r="AF48" s="35"/>
      <c r="AG48" s="34"/>
      <c r="AH48" s="33">
        <f>E48+G48+I48+K48+M48+O48+Q48+S48+U48+W48+Y48+AA48</f>
        <v>0</v>
      </c>
    </row>
    <row r="49" spans="1:34" ht="15" customHeight="1">
      <c r="A49" s="43"/>
      <c r="B49" s="48" t="s">
        <v>21</v>
      </c>
      <c r="C49" s="45"/>
      <c r="D49" s="44"/>
      <c r="E49" s="87"/>
      <c r="F49" s="65">
        <f>$C49*E49</f>
        <v>0</v>
      </c>
      <c r="G49" s="87"/>
      <c r="H49" s="65">
        <f>$C49*G49</f>
        <v>0</v>
      </c>
      <c r="I49" s="87"/>
      <c r="J49" s="65">
        <f>$C49*I49</f>
        <v>0</v>
      </c>
      <c r="K49" s="87"/>
      <c r="L49" s="65">
        <f>$C49*K49</f>
        <v>0</v>
      </c>
      <c r="M49" s="87"/>
      <c r="N49" s="65">
        <f>$C49*M49</f>
        <v>0</v>
      </c>
      <c r="O49" s="87"/>
      <c r="P49" s="65">
        <f>$C49*O49</f>
        <v>0</v>
      </c>
      <c r="Q49" s="87"/>
      <c r="R49" s="65">
        <f>$C49*Q49</f>
        <v>0</v>
      </c>
      <c r="S49" s="87"/>
      <c r="T49" s="65">
        <f>$C49*S49</f>
        <v>0</v>
      </c>
      <c r="U49" s="87"/>
      <c r="V49" s="65">
        <f>$C49*U49</f>
        <v>0</v>
      </c>
      <c r="W49" s="87"/>
      <c r="X49" s="65">
        <f>$C49*W49</f>
        <v>0</v>
      </c>
      <c r="Y49" s="87"/>
      <c r="Z49" s="65">
        <f>$C49*Y49</f>
        <v>0</v>
      </c>
      <c r="AA49" s="87"/>
      <c r="AB49" s="65">
        <f>$C49*AA49</f>
        <v>0</v>
      </c>
      <c r="AC49" s="37">
        <f>F49+H49+J49+L49+N49+P49+R49+T49+V49+X49+Z49+AB49</f>
        <v>0</v>
      </c>
      <c r="AD49" s="36"/>
      <c r="AE49" s="18"/>
      <c r="AF49" s="35"/>
      <c r="AG49" s="34"/>
      <c r="AH49" s="33">
        <f>E49+G49+I49+K49+M49+O49+Q49+S49+U49+W49+Y49+AA49</f>
        <v>0</v>
      </c>
    </row>
    <row r="50" spans="1:34" ht="15" customHeight="1">
      <c r="A50" s="43"/>
      <c r="B50" s="48" t="s">
        <v>21</v>
      </c>
      <c r="C50" s="47"/>
      <c r="D50" s="44"/>
      <c r="E50" s="87"/>
      <c r="F50" s="65">
        <f>$C50*E50</f>
        <v>0</v>
      </c>
      <c r="G50" s="87"/>
      <c r="H50" s="65">
        <f>$C50*G50</f>
        <v>0</v>
      </c>
      <c r="I50" s="87"/>
      <c r="J50" s="65">
        <f>$C50*I50</f>
        <v>0</v>
      </c>
      <c r="K50" s="87"/>
      <c r="L50" s="65">
        <f>$C50*K50</f>
        <v>0</v>
      </c>
      <c r="M50" s="87"/>
      <c r="N50" s="65">
        <f>$C50*M50</f>
        <v>0</v>
      </c>
      <c r="O50" s="87"/>
      <c r="P50" s="65">
        <f>$C50*O50</f>
        <v>0</v>
      </c>
      <c r="Q50" s="87"/>
      <c r="R50" s="65">
        <f>$C50*Q50</f>
        <v>0</v>
      </c>
      <c r="S50" s="87"/>
      <c r="T50" s="65">
        <f>$C50*S50</f>
        <v>0</v>
      </c>
      <c r="U50" s="87"/>
      <c r="V50" s="65">
        <f>$C50*U50</f>
        <v>0</v>
      </c>
      <c r="W50" s="87"/>
      <c r="X50" s="65">
        <f>$C50*W50</f>
        <v>0</v>
      </c>
      <c r="Y50" s="87"/>
      <c r="Z50" s="65">
        <f>$C50*Y50</f>
        <v>0</v>
      </c>
      <c r="AA50" s="87"/>
      <c r="AB50" s="65">
        <f>$C50*AA50</f>
        <v>0</v>
      </c>
      <c r="AC50" s="37">
        <f>F50+H50+J50+L50+N50+P50+R50+T50+V50+X50+Z50+AB50</f>
        <v>0</v>
      </c>
      <c r="AD50" s="36"/>
      <c r="AE50" s="18"/>
      <c r="AF50" s="35"/>
      <c r="AG50" s="34"/>
      <c r="AH50" s="33">
        <f>E50+G50+I50+K50+M50+O50+Q50+S50+U50+W50+Y50+AA50</f>
        <v>0</v>
      </c>
    </row>
    <row r="51" spans="1:34" ht="15" customHeight="1">
      <c r="A51" s="43"/>
      <c r="B51" s="48" t="s">
        <v>21</v>
      </c>
      <c r="C51" s="47"/>
      <c r="D51" s="44"/>
      <c r="E51" s="87"/>
      <c r="F51" s="65">
        <f>$C51*E51</f>
        <v>0</v>
      </c>
      <c r="G51" s="87"/>
      <c r="H51" s="65">
        <f>$C51*G51</f>
        <v>0</v>
      </c>
      <c r="I51" s="87"/>
      <c r="J51" s="65">
        <f>$C51*I51</f>
        <v>0</v>
      </c>
      <c r="K51" s="87"/>
      <c r="L51" s="65">
        <f>$C51*K51</f>
        <v>0</v>
      </c>
      <c r="M51" s="87"/>
      <c r="N51" s="65">
        <f>$C51*M51</f>
        <v>0</v>
      </c>
      <c r="O51" s="87"/>
      <c r="P51" s="65">
        <f>$C51*O51</f>
        <v>0</v>
      </c>
      <c r="Q51" s="87"/>
      <c r="R51" s="65">
        <f>$C51*Q51</f>
        <v>0</v>
      </c>
      <c r="S51" s="87"/>
      <c r="T51" s="65">
        <f>$C51*S51</f>
        <v>0</v>
      </c>
      <c r="U51" s="87"/>
      <c r="V51" s="65">
        <f>$C51*U51</f>
        <v>0</v>
      </c>
      <c r="W51" s="87"/>
      <c r="X51" s="65">
        <f>$C51*W51</f>
        <v>0</v>
      </c>
      <c r="Y51" s="87"/>
      <c r="Z51" s="65">
        <f>$C51*Y51</f>
        <v>0</v>
      </c>
      <c r="AA51" s="87"/>
      <c r="AB51" s="65">
        <f>$C51*AA51</f>
        <v>0</v>
      </c>
      <c r="AC51" s="37">
        <f>F51+H51+J51+L51+N51+P51+R51+T51+V51+X51+Z51+AB51</f>
        <v>0</v>
      </c>
      <c r="AD51" s="36"/>
      <c r="AE51" s="18"/>
      <c r="AF51" s="35"/>
      <c r="AG51" s="34"/>
      <c r="AH51" s="33">
        <f>E51+G51+I51+K51+M51+O51+Q51+S51+U51+W51+Y51+AA51</f>
        <v>0</v>
      </c>
    </row>
    <row r="52" spans="1:34" ht="15" customHeight="1">
      <c r="A52" s="43"/>
      <c r="B52" s="48" t="s">
        <v>21</v>
      </c>
      <c r="C52" s="47"/>
      <c r="D52" s="44"/>
      <c r="E52" s="87"/>
      <c r="F52" s="65">
        <f>$C52*E52</f>
        <v>0</v>
      </c>
      <c r="G52" s="87"/>
      <c r="H52" s="65">
        <f>$C52*G52</f>
        <v>0</v>
      </c>
      <c r="I52" s="87"/>
      <c r="J52" s="65">
        <f>$C52*I52</f>
        <v>0</v>
      </c>
      <c r="K52" s="87"/>
      <c r="L52" s="65">
        <f>$C52*K52</f>
        <v>0</v>
      </c>
      <c r="M52" s="87"/>
      <c r="N52" s="65">
        <f>$C52*M52</f>
        <v>0</v>
      </c>
      <c r="O52" s="87"/>
      <c r="P52" s="65">
        <f>$C52*O52</f>
        <v>0</v>
      </c>
      <c r="Q52" s="87"/>
      <c r="R52" s="65">
        <f>$C52*Q52</f>
        <v>0</v>
      </c>
      <c r="S52" s="87"/>
      <c r="T52" s="65">
        <f>$C52*S52</f>
        <v>0</v>
      </c>
      <c r="U52" s="87"/>
      <c r="V52" s="65">
        <f>$C52*U52</f>
        <v>0</v>
      </c>
      <c r="W52" s="87"/>
      <c r="X52" s="65">
        <f>$C52*W52</f>
        <v>0</v>
      </c>
      <c r="Y52" s="87"/>
      <c r="Z52" s="65">
        <f>$C52*Y52</f>
        <v>0</v>
      </c>
      <c r="AA52" s="87"/>
      <c r="AB52" s="65">
        <f>$C52*AA52</f>
        <v>0</v>
      </c>
      <c r="AC52" s="37">
        <f>F52+H52+J52+L52+N52+P52+R52+T52+V52+X52+Z52+AB52</f>
        <v>0</v>
      </c>
      <c r="AD52" s="36"/>
      <c r="AE52" s="18"/>
      <c r="AF52" s="35"/>
      <c r="AG52" s="34"/>
      <c r="AH52" s="33">
        <f>E52+G52+I52+K52+M52+O52+Q52+S52+U52+W52+Y52+AA52</f>
        <v>0</v>
      </c>
    </row>
    <row r="53" spans="1:34" ht="15" customHeight="1">
      <c r="A53" s="43"/>
      <c r="B53" s="48"/>
      <c r="C53" s="47"/>
      <c r="D53" s="44"/>
      <c r="E53" s="39"/>
      <c r="F53" s="65">
        <f>$C53*E53</f>
        <v>0</v>
      </c>
      <c r="G53" s="39"/>
      <c r="H53" s="65">
        <f>$C53*G53</f>
        <v>0</v>
      </c>
      <c r="I53" s="39"/>
      <c r="J53" s="65">
        <f>$C53*I53</f>
        <v>0</v>
      </c>
      <c r="K53" s="39"/>
      <c r="L53" s="65">
        <f>$C53*K53</f>
        <v>0</v>
      </c>
      <c r="M53" s="39"/>
      <c r="N53" s="65">
        <f>$C53*M53</f>
        <v>0</v>
      </c>
      <c r="O53" s="39"/>
      <c r="P53" s="65">
        <f>$C53*O53</f>
        <v>0</v>
      </c>
      <c r="Q53" s="39"/>
      <c r="R53" s="65">
        <f>$C53*Q53</f>
        <v>0</v>
      </c>
      <c r="S53" s="39"/>
      <c r="T53" s="65">
        <f>$C53*S53</f>
        <v>0</v>
      </c>
      <c r="U53" s="87"/>
      <c r="V53" s="65">
        <f>$C53*U53</f>
        <v>0</v>
      </c>
      <c r="W53" s="87"/>
      <c r="X53" s="65">
        <f>$C53*W53</f>
        <v>0</v>
      </c>
      <c r="Y53" s="87"/>
      <c r="Z53" s="65">
        <f>$C53*Y53</f>
        <v>0</v>
      </c>
      <c r="AA53" s="87"/>
      <c r="AB53" s="65">
        <f>$C53*AA53</f>
        <v>0</v>
      </c>
      <c r="AC53" s="37">
        <f>F53+H53+J53+L53+N53+P53+R53+T53+V53+X53+Z53+AB53</f>
        <v>0</v>
      </c>
      <c r="AD53" s="36"/>
      <c r="AE53" s="18"/>
      <c r="AF53" s="35"/>
      <c r="AG53" s="34"/>
      <c r="AH53" s="33">
        <f>E53+G53+I53+K53+M53+O53+Q53+S53+U53+W53+Y53+AA53</f>
        <v>0</v>
      </c>
    </row>
    <row r="54" spans="1:34" ht="15" customHeight="1">
      <c r="A54" s="43"/>
      <c r="B54" s="48"/>
      <c r="C54" s="47"/>
      <c r="D54" s="44"/>
      <c r="E54" s="39"/>
      <c r="F54" s="65">
        <f>$C54*E54</f>
        <v>0</v>
      </c>
      <c r="G54" s="39"/>
      <c r="H54" s="65">
        <f>$C54*G54</f>
        <v>0</v>
      </c>
      <c r="I54" s="39"/>
      <c r="J54" s="65">
        <f>$C54*I54</f>
        <v>0</v>
      </c>
      <c r="K54" s="39"/>
      <c r="L54" s="65">
        <f>$C54*K54</f>
        <v>0</v>
      </c>
      <c r="M54" s="39"/>
      <c r="N54" s="65">
        <f>$C54*M54</f>
        <v>0</v>
      </c>
      <c r="O54" s="39"/>
      <c r="P54" s="65">
        <f>$C54*O54</f>
        <v>0</v>
      </c>
      <c r="Q54" s="39"/>
      <c r="R54" s="65">
        <f>$C54*Q54</f>
        <v>0</v>
      </c>
      <c r="S54" s="39"/>
      <c r="T54" s="65">
        <f>$C54*S54</f>
        <v>0</v>
      </c>
      <c r="U54" s="39"/>
      <c r="V54" s="65">
        <f>$C54*U54</f>
        <v>0</v>
      </c>
      <c r="W54" s="39"/>
      <c r="X54" s="65">
        <f>$C54*W54</f>
        <v>0</v>
      </c>
      <c r="Y54" s="39"/>
      <c r="Z54" s="65">
        <f>$C54*Y54</f>
        <v>0</v>
      </c>
      <c r="AA54" s="39"/>
      <c r="AB54" s="65">
        <f>$C54*AA54</f>
        <v>0</v>
      </c>
      <c r="AC54" s="37">
        <f>F54+H54+J54+L54+N54+P54+R54+T54+V54+X54+Z54+AB54</f>
        <v>0</v>
      </c>
      <c r="AD54" s="36"/>
      <c r="AE54" s="18"/>
      <c r="AF54" s="35"/>
      <c r="AG54" s="34"/>
      <c r="AH54" s="33">
        <f>E54+G54+I54+K54+M54+O54+Q54+S54+U54+W54+Y54+AA54</f>
        <v>0</v>
      </c>
    </row>
    <row r="55" spans="1:34" ht="15" customHeight="1">
      <c r="A55" s="43"/>
      <c r="B55" s="46" t="s">
        <v>21</v>
      </c>
      <c r="C55" s="45"/>
      <c r="D55" s="44"/>
      <c r="E55" s="39"/>
      <c r="F55" s="65">
        <f>$C55*E55</f>
        <v>0</v>
      </c>
      <c r="G55" s="39"/>
      <c r="H55" s="65">
        <f>$C55*G55</f>
        <v>0</v>
      </c>
      <c r="I55" s="39"/>
      <c r="J55" s="65">
        <f>$C55*I55</f>
        <v>0</v>
      </c>
      <c r="K55" s="39"/>
      <c r="L55" s="65">
        <f>$C55*K55</f>
        <v>0</v>
      </c>
      <c r="M55" s="39"/>
      <c r="N55" s="65">
        <f>$C55*M55</f>
        <v>0</v>
      </c>
      <c r="O55" s="39"/>
      <c r="P55" s="65">
        <f>$C55*O55</f>
        <v>0</v>
      </c>
      <c r="Q55" s="39"/>
      <c r="R55" s="65">
        <f>$C55*Q55</f>
        <v>0</v>
      </c>
      <c r="S55" s="39"/>
      <c r="T55" s="65">
        <f>$C55*S55</f>
        <v>0</v>
      </c>
      <c r="U55" s="39"/>
      <c r="V55" s="65">
        <f>$C55*U55</f>
        <v>0</v>
      </c>
      <c r="W55" s="39"/>
      <c r="X55" s="65">
        <f>$C55*W55</f>
        <v>0</v>
      </c>
      <c r="Y55" s="39"/>
      <c r="Z55" s="65">
        <f>$C55*Y55</f>
        <v>0</v>
      </c>
      <c r="AA55" s="39"/>
      <c r="AB55" s="65">
        <f>$C55*AA55</f>
        <v>0</v>
      </c>
      <c r="AC55" s="37">
        <f>F55+H55+J55+L55+N55+P55+R55+T55+V55+X55+Z55+AB55</f>
        <v>0</v>
      </c>
      <c r="AD55" s="36"/>
      <c r="AE55" s="18"/>
      <c r="AF55" s="35"/>
      <c r="AG55" s="34"/>
      <c r="AH55" s="33">
        <f>E55+G55+I55+K55+M55+O55+Q55+S55+U55+W55+Y55+AA55</f>
        <v>0</v>
      </c>
    </row>
    <row r="56" spans="1:34" ht="15" customHeight="1">
      <c r="A56" s="43"/>
      <c r="B56" s="46" t="s">
        <v>21</v>
      </c>
      <c r="C56" s="45"/>
      <c r="D56" s="44"/>
      <c r="E56" s="39"/>
      <c r="F56" s="65">
        <f>$C56*E56</f>
        <v>0</v>
      </c>
      <c r="G56" s="39"/>
      <c r="H56" s="65">
        <f>$C56*G56</f>
        <v>0</v>
      </c>
      <c r="I56" s="39"/>
      <c r="J56" s="65">
        <f>$C56*I56</f>
        <v>0</v>
      </c>
      <c r="K56" s="39"/>
      <c r="L56" s="65">
        <f>$C56*K56</f>
        <v>0</v>
      </c>
      <c r="M56" s="39"/>
      <c r="N56" s="65">
        <f>$C56*M56</f>
        <v>0</v>
      </c>
      <c r="O56" s="39"/>
      <c r="P56" s="65">
        <f>$C56*O56</f>
        <v>0</v>
      </c>
      <c r="Q56" s="39"/>
      <c r="R56" s="65">
        <f>$C56*Q56</f>
        <v>0</v>
      </c>
      <c r="S56" s="39"/>
      <c r="T56" s="65">
        <f>$C56*S56</f>
        <v>0</v>
      </c>
      <c r="U56" s="39"/>
      <c r="V56" s="65">
        <f>$C56*U56</f>
        <v>0</v>
      </c>
      <c r="W56" s="39"/>
      <c r="X56" s="65">
        <f>$C56*W56</f>
        <v>0</v>
      </c>
      <c r="Y56" s="39"/>
      <c r="Z56" s="65">
        <f>$C56*Y56</f>
        <v>0</v>
      </c>
      <c r="AA56" s="39"/>
      <c r="AB56" s="65">
        <f>$C56*AA56</f>
        <v>0</v>
      </c>
      <c r="AC56" s="37">
        <f>F56+H56+J56+L56+N56+P56+R56+T56+V56+X56+Z56+AB56</f>
        <v>0</v>
      </c>
      <c r="AD56" s="36"/>
      <c r="AE56" s="18"/>
      <c r="AF56" s="35"/>
      <c r="AG56" s="34"/>
      <c r="AH56" s="33">
        <f>E56+G56+I56+K56+M56+O56+Q56+S56+U56+W56+Y56+AA56</f>
        <v>0</v>
      </c>
    </row>
    <row r="57" spans="1:34" ht="15" customHeight="1">
      <c r="A57" s="43"/>
      <c r="B57" s="46" t="s">
        <v>21</v>
      </c>
      <c r="C57" s="45"/>
      <c r="D57" s="44"/>
      <c r="E57" s="39"/>
      <c r="F57" s="65">
        <f>$C57*E57</f>
        <v>0</v>
      </c>
      <c r="G57" s="39"/>
      <c r="H57" s="65">
        <f>$C57*G57</f>
        <v>0</v>
      </c>
      <c r="I57" s="39"/>
      <c r="J57" s="65">
        <f>$C57*I57</f>
        <v>0</v>
      </c>
      <c r="K57" s="39"/>
      <c r="L57" s="65">
        <f>$C57*K57</f>
        <v>0</v>
      </c>
      <c r="M57" s="39"/>
      <c r="N57" s="65">
        <f>$C57*M57</f>
        <v>0</v>
      </c>
      <c r="O57" s="39"/>
      <c r="P57" s="65">
        <f>$C57*O57</f>
        <v>0</v>
      </c>
      <c r="Q57" s="39"/>
      <c r="R57" s="65">
        <f>$C57*Q57</f>
        <v>0</v>
      </c>
      <c r="S57" s="39"/>
      <c r="T57" s="65">
        <f>$C57*S57</f>
        <v>0</v>
      </c>
      <c r="U57" s="39"/>
      <c r="V57" s="65">
        <f>$C57*U57</f>
        <v>0</v>
      </c>
      <c r="W57" s="39"/>
      <c r="X57" s="65">
        <f>$C57*W57</f>
        <v>0</v>
      </c>
      <c r="Y57" s="39"/>
      <c r="Z57" s="65">
        <f>$C57*Y57</f>
        <v>0</v>
      </c>
      <c r="AA57" s="39"/>
      <c r="AB57" s="65">
        <f>$C57*AA57</f>
        <v>0</v>
      </c>
      <c r="AC57" s="37">
        <f>F57+H57+J57+L57+N57+P57+R57+T57+V57+X57+Z57+AB57</f>
        <v>0</v>
      </c>
      <c r="AD57" s="36"/>
      <c r="AE57" s="18"/>
      <c r="AF57" s="35"/>
      <c r="AG57" s="34"/>
      <c r="AH57" s="33">
        <f>E57+G57+I57+K57+M57+O57+Q57+S57+U57+W57+Y57+AA57</f>
        <v>0</v>
      </c>
    </row>
    <row r="58" spans="1:34" ht="15" customHeight="1" thickBot="1">
      <c r="A58" s="32"/>
      <c r="B58" s="42" t="s">
        <v>21</v>
      </c>
      <c r="C58" s="41"/>
      <c r="D58" s="40"/>
      <c r="E58" s="76"/>
      <c r="F58" s="75">
        <f>$C58*E58</f>
        <v>0</v>
      </c>
      <c r="G58" s="76"/>
      <c r="H58" s="75">
        <f>$C58*G58</f>
        <v>0</v>
      </c>
      <c r="I58" s="76"/>
      <c r="J58" s="75">
        <f>$C58*I58</f>
        <v>0</v>
      </c>
      <c r="K58" s="76"/>
      <c r="L58" s="75">
        <f>$C58*K58</f>
        <v>0</v>
      </c>
      <c r="M58" s="76"/>
      <c r="N58" s="75">
        <f>$C58*M58</f>
        <v>0</v>
      </c>
      <c r="O58" s="76"/>
      <c r="P58" s="75">
        <f>$C58*O58</f>
        <v>0</v>
      </c>
      <c r="Q58" s="76"/>
      <c r="R58" s="75">
        <f>$C58*Q58</f>
        <v>0</v>
      </c>
      <c r="S58" s="76"/>
      <c r="T58" s="75">
        <f>$C58*S58</f>
        <v>0</v>
      </c>
      <c r="U58" s="76"/>
      <c r="V58" s="75">
        <f>$C58*U58</f>
        <v>0</v>
      </c>
      <c r="W58" s="76"/>
      <c r="X58" s="75">
        <f>$C58*W58</f>
        <v>0</v>
      </c>
      <c r="Y58" s="76"/>
      <c r="Z58" s="75">
        <f>$C58*Y58</f>
        <v>0</v>
      </c>
      <c r="AA58" s="76"/>
      <c r="AB58" s="75">
        <f>$C58*AA58</f>
        <v>0</v>
      </c>
      <c r="AC58" s="26">
        <f>F58+H58+J58+L58+N58+P58+R58+T58+V58+X58+Z58+AB58</f>
        <v>0</v>
      </c>
      <c r="AD58" s="25"/>
      <c r="AE58" s="18"/>
      <c r="AF58" s="24"/>
      <c r="AG58" s="23"/>
      <c r="AH58" s="22">
        <f>E58+G58+I58+K58+M58+O58+Q58+S58+U58+W58+Y58+AA58</f>
        <v>0</v>
      </c>
    </row>
    <row r="59" spans="1:34" ht="20.100000000000001" customHeight="1" thickBot="1">
      <c r="A59" s="146"/>
      <c r="B59" s="31" t="s">
        <v>19</v>
      </c>
      <c r="C59" s="31"/>
      <c r="D59" s="31"/>
      <c r="E59" s="31"/>
      <c r="F59" s="29">
        <f>SUM(F5:F58)</f>
        <v>109966.25000000001</v>
      </c>
      <c r="G59" s="30"/>
      <c r="H59" s="29">
        <f>SUM(H5:H58)</f>
        <v>36483.849999999991</v>
      </c>
      <c r="I59" s="28"/>
      <c r="J59" s="29">
        <f>SUM(J5:J58)</f>
        <v>42266.25</v>
      </c>
      <c r="K59" s="28"/>
      <c r="L59" s="29">
        <f>SUM(L5:L58)</f>
        <v>53583.85</v>
      </c>
      <c r="M59" s="28"/>
      <c r="N59" s="29">
        <f>SUM(N5:N58)</f>
        <v>43166.25</v>
      </c>
      <c r="O59" s="28"/>
      <c r="P59" s="29">
        <f>SUM(P5:P58)</f>
        <v>36105.31</v>
      </c>
      <c r="Q59" s="28"/>
      <c r="R59" s="29">
        <f>SUM(R5:R58)</f>
        <v>50266.25</v>
      </c>
      <c r="S59" s="28"/>
      <c r="T59" s="29">
        <f>SUM(T5:T58)</f>
        <v>38483.849999999991</v>
      </c>
      <c r="U59" s="28"/>
      <c r="V59" s="29">
        <f>SUM(V5:V58)</f>
        <v>44266.25</v>
      </c>
      <c r="W59" s="28"/>
      <c r="X59" s="29">
        <f>SUM(X5:X58)</f>
        <v>52483.85</v>
      </c>
      <c r="Y59" s="28"/>
      <c r="Z59" s="29">
        <f>SUM(Z5:Z58)</f>
        <v>44266.25</v>
      </c>
      <c r="AA59" s="28"/>
      <c r="AB59" s="27">
        <f>SUM(AB5:AB58)</f>
        <v>38283.849999999991</v>
      </c>
      <c r="AC59" s="145">
        <f>SUM(AC5:AC58)</f>
        <v>589622.06000000006</v>
      </c>
      <c r="AD59" s="144"/>
      <c r="AE59" s="18"/>
      <c r="AF59" s="18"/>
      <c r="AG59" s="18"/>
      <c r="AH59" s="18"/>
    </row>
    <row r="60" spans="1:34" ht="17.399999999999999">
      <c r="AC60" s="143"/>
      <c r="AD60" s="143"/>
    </row>
    <row r="62" spans="1:34" ht="13.8" thickBot="1"/>
    <row r="63" spans="1:34" ht="21.6" thickBot="1">
      <c r="A63" s="142" t="s">
        <v>76</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0"/>
      <c r="AF63" s="139"/>
      <c r="AG63" s="138"/>
    </row>
    <row r="64" spans="1:34" ht="13.8" thickBot="1">
      <c r="A64" s="137"/>
      <c r="B64" s="136"/>
      <c r="C64" s="136"/>
      <c r="D64" s="136"/>
      <c r="E64" s="136"/>
      <c r="F64" s="136"/>
      <c r="G64" s="136"/>
      <c r="H64" s="136"/>
      <c r="I64" s="136"/>
      <c r="J64" s="136"/>
    </row>
    <row r="65" spans="1:34" ht="13.8" thickBot="1">
      <c r="A65" s="135"/>
      <c r="B65" s="134" t="s">
        <v>75</v>
      </c>
      <c r="C65" s="134"/>
      <c r="D65" s="134"/>
      <c r="E65" s="133" t="s">
        <v>74</v>
      </c>
      <c r="F65" s="132"/>
      <c r="G65" s="133" t="s">
        <v>73</v>
      </c>
      <c r="H65" s="132"/>
      <c r="I65" s="133" t="s">
        <v>72</v>
      </c>
      <c r="J65" s="132"/>
      <c r="K65" s="133" t="s">
        <v>71</v>
      </c>
      <c r="L65" s="132"/>
      <c r="M65" s="133" t="s">
        <v>70</v>
      </c>
      <c r="N65" s="132"/>
      <c r="O65" s="133" t="s">
        <v>69</v>
      </c>
      <c r="P65" s="132"/>
      <c r="Q65" s="133" t="s">
        <v>68</v>
      </c>
      <c r="R65" s="132"/>
      <c r="S65" s="133" t="s">
        <v>67</v>
      </c>
      <c r="T65" s="132"/>
      <c r="U65" s="133" t="s">
        <v>66</v>
      </c>
      <c r="V65" s="132"/>
      <c r="W65" s="133" t="s">
        <v>65</v>
      </c>
      <c r="X65" s="132"/>
      <c r="Y65" s="133" t="s">
        <v>64</v>
      </c>
      <c r="Z65" s="132"/>
      <c r="AA65" s="133" t="s">
        <v>63</v>
      </c>
      <c r="AB65" s="132"/>
      <c r="AC65" s="131" t="s">
        <v>62</v>
      </c>
      <c r="AD65" s="130"/>
      <c r="AE65" s="119"/>
      <c r="AF65" s="129" t="s">
        <v>61</v>
      </c>
      <c r="AG65" s="128"/>
      <c r="AH65" s="119"/>
    </row>
    <row r="66" spans="1:34" ht="13.8" thickBot="1">
      <c r="A66" s="127"/>
      <c r="B66" s="126" t="s">
        <v>60</v>
      </c>
      <c r="C66" s="126" t="s">
        <v>59</v>
      </c>
      <c r="D66" s="126" t="s">
        <v>58</v>
      </c>
      <c r="E66" s="125" t="s">
        <v>57</v>
      </c>
      <c r="F66" s="124" t="s">
        <v>56</v>
      </c>
      <c r="G66" s="125" t="s">
        <v>57</v>
      </c>
      <c r="H66" s="124" t="s">
        <v>56</v>
      </c>
      <c r="I66" s="125" t="s">
        <v>57</v>
      </c>
      <c r="J66" s="124" t="s">
        <v>56</v>
      </c>
      <c r="K66" s="125" t="s">
        <v>57</v>
      </c>
      <c r="L66" s="124" t="s">
        <v>56</v>
      </c>
      <c r="M66" s="125" t="s">
        <v>57</v>
      </c>
      <c r="N66" s="124" t="s">
        <v>56</v>
      </c>
      <c r="O66" s="125" t="s">
        <v>57</v>
      </c>
      <c r="P66" s="124" t="s">
        <v>56</v>
      </c>
      <c r="Q66" s="125" t="s">
        <v>57</v>
      </c>
      <c r="R66" s="124" t="s">
        <v>56</v>
      </c>
      <c r="S66" s="125" t="s">
        <v>57</v>
      </c>
      <c r="T66" s="124" t="s">
        <v>56</v>
      </c>
      <c r="U66" s="125" t="s">
        <v>57</v>
      </c>
      <c r="V66" s="124" t="s">
        <v>56</v>
      </c>
      <c r="W66" s="125" t="s">
        <v>57</v>
      </c>
      <c r="X66" s="124" t="s">
        <v>56</v>
      </c>
      <c r="Y66" s="125" t="s">
        <v>57</v>
      </c>
      <c r="Z66" s="124" t="s">
        <v>56</v>
      </c>
      <c r="AA66" s="125" t="s">
        <v>57</v>
      </c>
      <c r="AB66" s="124" t="s">
        <v>56</v>
      </c>
      <c r="AC66" s="123" t="s">
        <v>55</v>
      </c>
      <c r="AD66" s="122"/>
      <c r="AE66" s="119"/>
      <c r="AF66" s="121"/>
      <c r="AG66" s="120"/>
      <c r="AH66" s="119"/>
    </row>
    <row r="67" spans="1:34">
      <c r="A67" s="60" t="s">
        <v>54</v>
      </c>
      <c r="B67" s="83" t="s">
        <v>53</v>
      </c>
      <c r="C67" s="101">
        <v>5000</v>
      </c>
      <c r="D67" s="50" t="s">
        <v>52</v>
      </c>
      <c r="E67" s="39"/>
      <c r="F67" s="65">
        <f>$C67*E67</f>
        <v>0</v>
      </c>
      <c r="G67" s="39"/>
      <c r="H67" s="65">
        <f>$C67*G67</f>
        <v>0</v>
      </c>
      <c r="I67" s="39"/>
      <c r="J67" s="65">
        <f>$C67*I67</f>
        <v>0</v>
      </c>
      <c r="K67" s="39">
        <v>1</v>
      </c>
      <c r="L67" s="65">
        <f>$C67*K67</f>
        <v>5000</v>
      </c>
      <c r="M67" s="39"/>
      <c r="N67" s="65">
        <f>$C67*M67</f>
        <v>0</v>
      </c>
      <c r="O67" s="39">
        <v>1</v>
      </c>
      <c r="P67" s="65">
        <f>$C67*O67</f>
        <v>5000</v>
      </c>
      <c r="Q67" s="39">
        <v>1</v>
      </c>
      <c r="R67" s="65">
        <f>$C67*Q67</f>
        <v>5000</v>
      </c>
      <c r="S67" s="39"/>
      <c r="T67" s="65">
        <f>$C67*S67</f>
        <v>0</v>
      </c>
      <c r="U67" s="39"/>
      <c r="V67" s="65">
        <f>$C67*U67</f>
        <v>0</v>
      </c>
      <c r="W67" s="39">
        <v>1</v>
      </c>
      <c r="X67" s="65">
        <f>$C67*W67</f>
        <v>5000</v>
      </c>
      <c r="Y67" s="39"/>
      <c r="Z67" s="65">
        <f>$C67*Y67</f>
        <v>0</v>
      </c>
      <c r="AA67" s="39"/>
      <c r="AB67" s="65">
        <f>$C67*AA67</f>
        <v>0</v>
      </c>
      <c r="AC67" s="37">
        <f>F67+H67+J67+L67+N67+P67+R67+T67+V67+X67+Z67+AB67</f>
        <v>20000</v>
      </c>
      <c r="AD67" s="53">
        <f>SUM(AC67:AC78)</f>
        <v>433000</v>
      </c>
      <c r="AE67" s="18"/>
      <c r="AF67" s="118" t="s">
        <v>21</v>
      </c>
      <c r="AG67" s="117"/>
      <c r="AH67" s="18"/>
    </row>
    <row r="68" spans="1:34">
      <c r="A68" s="49"/>
      <c r="B68" s="83" t="s">
        <v>51</v>
      </c>
      <c r="C68" s="101">
        <v>8000</v>
      </c>
      <c r="D68" s="50" t="s">
        <v>43</v>
      </c>
      <c r="E68" s="39"/>
      <c r="F68" s="65">
        <f>$C68*E68</f>
        <v>0</v>
      </c>
      <c r="G68" s="39"/>
      <c r="H68" s="65">
        <f>$C68*G68</f>
        <v>0</v>
      </c>
      <c r="I68" s="39"/>
      <c r="J68" s="65">
        <f>$C68*I68</f>
        <v>0</v>
      </c>
      <c r="K68" s="39">
        <v>2</v>
      </c>
      <c r="L68" s="65">
        <f>$C68*K68</f>
        <v>16000</v>
      </c>
      <c r="M68" s="39"/>
      <c r="N68" s="65">
        <f>$C68*M68</f>
        <v>0</v>
      </c>
      <c r="O68" s="39">
        <v>2</v>
      </c>
      <c r="P68" s="65">
        <f>$C68*O68</f>
        <v>16000</v>
      </c>
      <c r="Q68" s="39">
        <v>2</v>
      </c>
      <c r="R68" s="65">
        <f>$C68*Q68</f>
        <v>16000</v>
      </c>
      <c r="S68" s="39"/>
      <c r="T68" s="65">
        <f>$C68*S68</f>
        <v>0</v>
      </c>
      <c r="U68" s="39"/>
      <c r="V68" s="65">
        <f>$C68*U68</f>
        <v>0</v>
      </c>
      <c r="W68" s="39">
        <v>2</v>
      </c>
      <c r="X68" s="65">
        <f>$C68*W68</f>
        <v>16000</v>
      </c>
      <c r="Y68" s="39"/>
      <c r="Z68" s="65">
        <f>$C68*Y68</f>
        <v>0</v>
      </c>
      <c r="AA68" s="39"/>
      <c r="AB68" s="65">
        <f>$C68*AA68</f>
        <v>0</v>
      </c>
      <c r="AC68" s="37">
        <f>F68+H68+J68+L68+N68+P68+R68+T68+V68+X68+Z68+AB68</f>
        <v>64000</v>
      </c>
      <c r="AD68" s="36"/>
      <c r="AE68" s="18"/>
      <c r="AF68" s="35"/>
      <c r="AG68" s="34"/>
      <c r="AH68" s="18"/>
    </row>
    <row r="69" spans="1:34">
      <c r="A69" s="49"/>
      <c r="B69" s="116" t="s">
        <v>50</v>
      </c>
      <c r="C69" s="101">
        <v>6000</v>
      </c>
      <c r="D69" s="50" t="s">
        <v>43</v>
      </c>
      <c r="E69" s="39"/>
      <c r="F69" s="65">
        <f>$C69*E69</f>
        <v>0</v>
      </c>
      <c r="G69" s="39"/>
      <c r="H69" s="65">
        <f>$C69*G69</f>
        <v>0</v>
      </c>
      <c r="I69" s="39"/>
      <c r="J69" s="65">
        <f>$C69*I69</f>
        <v>0</v>
      </c>
      <c r="K69" s="39">
        <v>2</v>
      </c>
      <c r="L69" s="65">
        <f>$C69*K69</f>
        <v>12000</v>
      </c>
      <c r="M69" s="39"/>
      <c r="N69" s="65">
        <f>$C69*M69</f>
        <v>0</v>
      </c>
      <c r="O69" s="39"/>
      <c r="P69" s="65">
        <f>$C69*O69</f>
        <v>0</v>
      </c>
      <c r="Q69" s="39">
        <v>2</v>
      </c>
      <c r="R69" s="65">
        <f>$C69*Q69</f>
        <v>12000</v>
      </c>
      <c r="S69" s="39"/>
      <c r="T69" s="65">
        <f>$C69*S69</f>
        <v>0</v>
      </c>
      <c r="U69" s="39"/>
      <c r="V69" s="65">
        <f>$C69*U69</f>
        <v>0</v>
      </c>
      <c r="W69" s="39">
        <v>2</v>
      </c>
      <c r="X69" s="65">
        <f>$C69*W69</f>
        <v>12000</v>
      </c>
      <c r="Y69" s="39"/>
      <c r="Z69" s="65">
        <f>$C69*Y69</f>
        <v>0</v>
      </c>
      <c r="AA69" s="39"/>
      <c r="AB69" s="65">
        <f>$C69*AA69</f>
        <v>0</v>
      </c>
      <c r="AC69" s="37">
        <f>F69+H69+J69+L69+N69+P69+R69+T69+V69+X69+Z69+AB69</f>
        <v>36000</v>
      </c>
      <c r="AD69" s="36"/>
      <c r="AE69" s="18"/>
      <c r="AF69" s="35" t="s">
        <v>21</v>
      </c>
      <c r="AG69" s="34"/>
      <c r="AH69" s="18"/>
    </row>
    <row r="70" spans="1:34">
      <c r="A70" s="49"/>
      <c r="B70" s="111" t="s">
        <v>49</v>
      </c>
      <c r="C70" s="101">
        <v>1000</v>
      </c>
      <c r="D70" s="50" t="s">
        <v>43</v>
      </c>
      <c r="E70" s="39"/>
      <c r="F70" s="65">
        <f>$C70*E70</f>
        <v>0</v>
      </c>
      <c r="G70" s="39">
        <v>1</v>
      </c>
      <c r="H70" s="65">
        <f>$C70*G70</f>
        <v>1000</v>
      </c>
      <c r="I70" s="63"/>
      <c r="J70" s="65">
        <f>$C70*I70</f>
        <v>0</v>
      </c>
      <c r="K70" s="39"/>
      <c r="L70" s="65">
        <f>$C70*K70</f>
        <v>0</v>
      </c>
      <c r="M70" s="39"/>
      <c r="N70" s="65">
        <f>$C70*M70</f>
        <v>0</v>
      </c>
      <c r="O70" s="39">
        <v>1</v>
      </c>
      <c r="P70" s="65">
        <f>$C70*O70</f>
        <v>1000</v>
      </c>
      <c r="Q70" s="39"/>
      <c r="R70" s="65">
        <f>$C70*Q70</f>
        <v>0</v>
      </c>
      <c r="S70" s="39"/>
      <c r="T70" s="65">
        <f>$C70*S70</f>
        <v>0</v>
      </c>
      <c r="U70" s="39">
        <v>1</v>
      </c>
      <c r="V70" s="65">
        <f>$C70*U70</f>
        <v>1000</v>
      </c>
      <c r="W70" s="39"/>
      <c r="X70" s="65">
        <f>$C70*W70</f>
        <v>0</v>
      </c>
      <c r="Y70" s="39">
        <v>1</v>
      </c>
      <c r="Z70" s="65">
        <f>$C70*Y70</f>
        <v>1000</v>
      </c>
      <c r="AA70" s="39"/>
      <c r="AB70" s="65">
        <f>$C70*AA70</f>
        <v>0</v>
      </c>
      <c r="AC70" s="37">
        <f>F70+H70+J70+L70+N70+P70+R70+T70+V70+X70+Z70+AB70</f>
        <v>4000</v>
      </c>
      <c r="AD70" s="36"/>
      <c r="AE70" s="18"/>
      <c r="AF70" s="35" t="s">
        <v>21</v>
      </c>
      <c r="AG70" s="34"/>
      <c r="AH70" s="18"/>
    </row>
    <row r="71" spans="1:34">
      <c r="A71" s="49"/>
      <c r="B71" s="111" t="s">
        <v>48</v>
      </c>
      <c r="C71" s="101">
        <v>165000</v>
      </c>
      <c r="D71" s="50" t="s">
        <v>47</v>
      </c>
      <c r="E71" s="39"/>
      <c r="F71" s="65">
        <f>$C71*E71</f>
        <v>0</v>
      </c>
      <c r="G71" s="39"/>
      <c r="H71" s="65">
        <f>$C71*G71</f>
        <v>0</v>
      </c>
      <c r="I71" s="63"/>
      <c r="J71" s="65">
        <f>$C71*I71</f>
        <v>0</v>
      </c>
      <c r="K71" s="39"/>
      <c r="L71" s="65">
        <f>$C71*K71</f>
        <v>0</v>
      </c>
      <c r="M71" s="39"/>
      <c r="N71" s="65">
        <f>$C71*M71</f>
        <v>0</v>
      </c>
      <c r="O71" s="39"/>
      <c r="P71" s="65">
        <f>$C71*O71</f>
        <v>0</v>
      </c>
      <c r="Q71" s="39"/>
      <c r="R71" s="65">
        <f>$C71*Q71</f>
        <v>0</v>
      </c>
      <c r="S71" s="39"/>
      <c r="T71" s="65">
        <f>$C71*S71</f>
        <v>0</v>
      </c>
      <c r="U71" s="39">
        <v>1</v>
      </c>
      <c r="V71" s="65">
        <f>$C71*U71</f>
        <v>165000</v>
      </c>
      <c r="W71" s="39"/>
      <c r="X71" s="65">
        <f>$C71*W71</f>
        <v>0</v>
      </c>
      <c r="Y71" s="39"/>
      <c r="Z71" s="65">
        <f>$C71*Y71</f>
        <v>0</v>
      </c>
      <c r="AA71" s="39"/>
      <c r="AB71" s="65">
        <f>$C71*AA71</f>
        <v>0</v>
      </c>
      <c r="AC71" s="37">
        <f>F71+H71+J71+L71+N71+P71+R71+T71+V71+X71+Z71+AB71</f>
        <v>165000</v>
      </c>
      <c r="AD71" s="36"/>
      <c r="AE71" s="18"/>
      <c r="AF71" s="35" t="s">
        <v>21</v>
      </c>
      <c r="AG71" s="34"/>
      <c r="AH71" s="18"/>
    </row>
    <row r="72" spans="1:34">
      <c r="A72" s="49"/>
      <c r="B72" s="111" t="s">
        <v>46</v>
      </c>
      <c r="C72" s="101">
        <v>40000</v>
      </c>
      <c r="D72" s="50" t="s">
        <v>41</v>
      </c>
      <c r="E72" s="39"/>
      <c r="F72" s="65">
        <f>$C72*E72</f>
        <v>0</v>
      </c>
      <c r="G72" s="39"/>
      <c r="H72" s="65">
        <f>$C72*G72</f>
        <v>0</v>
      </c>
      <c r="I72" s="39"/>
      <c r="J72" s="65">
        <f>$C72*I72</f>
        <v>0</v>
      </c>
      <c r="K72" s="39"/>
      <c r="L72" s="65">
        <f>$C72*K72</f>
        <v>0</v>
      </c>
      <c r="M72" s="39"/>
      <c r="N72" s="65">
        <f>$C72*M72</f>
        <v>0</v>
      </c>
      <c r="O72" s="39">
        <v>1</v>
      </c>
      <c r="P72" s="65">
        <f>$C72*O72</f>
        <v>40000</v>
      </c>
      <c r="Q72" s="39"/>
      <c r="R72" s="65">
        <f>$C72*Q72</f>
        <v>0</v>
      </c>
      <c r="S72" s="39"/>
      <c r="T72" s="65">
        <f>$C72*S72</f>
        <v>0</v>
      </c>
      <c r="U72" s="39">
        <v>1</v>
      </c>
      <c r="V72" s="65">
        <f>$C72*U72</f>
        <v>40000</v>
      </c>
      <c r="W72" s="39"/>
      <c r="X72" s="65">
        <f>$C72*W72</f>
        <v>0</v>
      </c>
      <c r="Y72" s="39"/>
      <c r="Z72" s="65">
        <f>$C72*Y72</f>
        <v>0</v>
      </c>
      <c r="AA72" s="39">
        <v>1</v>
      </c>
      <c r="AB72" s="65">
        <f>$C72*AA72</f>
        <v>40000</v>
      </c>
      <c r="AC72" s="37">
        <f>F72+H72+J72+L72+N72+P72+R72+T72+V72+X72+Z72+AB72</f>
        <v>120000</v>
      </c>
      <c r="AD72" s="36"/>
      <c r="AE72" s="18"/>
      <c r="AF72" s="114"/>
      <c r="AG72" s="113"/>
      <c r="AH72" s="18"/>
    </row>
    <row r="73" spans="1:34">
      <c r="A73" s="49"/>
      <c r="B73" s="111" t="s">
        <v>45</v>
      </c>
      <c r="C73" s="101">
        <v>7000</v>
      </c>
      <c r="D73" s="50" t="s">
        <v>43</v>
      </c>
      <c r="E73" s="39"/>
      <c r="F73" s="65">
        <f>$C73*E73</f>
        <v>0</v>
      </c>
      <c r="G73" s="39"/>
      <c r="H73" s="65">
        <f>$C73*G73</f>
        <v>0</v>
      </c>
      <c r="I73" s="39"/>
      <c r="J73" s="65">
        <f>$C73*I73</f>
        <v>0</v>
      </c>
      <c r="K73" s="39"/>
      <c r="L73" s="65">
        <f>$C73*K73</f>
        <v>0</v>
      </c>
      <c r="M73" s="39"/>
      <c r="N73" s="65">
        <f>$C73*M73</f>
        <v>0</v>
      </c>
      <c r="O73" s="39"/>
      <c r="P73" s="65">
        <f>$C73*O73</f>
        <v>0</v>
      </c>
      <c r="Q73" s="39"/>
      <c r="R73" s="65">
        <f>$C73*Q73</f>
        <v>0</v>
      </c>
      <c r="S73" s="39">
        <v>1</v>
      </c>
      <c r="T73" s="65">
        <f>$C73*S73</f>
        <v>7000</v>
      </c>
      <c r="U73" s="39"/>
      <c r="V73" s="65"/>
      <c r="W73" s="39"/>
      <c r="X73" s="65"/>
      <c r="Y73" s="39"/>
      <c r="Z73" s="65">
        <f>$C73*Y73</f>
        <v>0</v>
      </c>
      <c r="AA73" s="39"/>
      <c r="AB73" s="65">
        <f>$C73*AA73</f>
        <v>0</v>
      </c>
      <c r="AC73" s="37">
        <f>F73+H73+J73+L73+N73+P73+R73+T73+V73+X73+Z73+AB73</f>
        <v>7000</v>
      </c>
      <c r="AD73" s="36"/>
      <c r="AE73" s="18"/>
      <c r="AF73" s="35"/>
      <c r="AG73" s="34"/>
      <c r="AH73" s="18"/>
    </row>
    <row r="74" spans="1:34">
      <c r="A74" s="49"/>
      <c r="B74" s="111" t="s">
        <v>44</v>
      </c>
      <c r="C74" s="101">
        <v>2500</v>
      </c>
      <c r="D74" s="50" t="s">
        <v>43</v>
      </c>
      <c r="E74" s="39"/>
      <c r="F74" s="65">
        <f>$C74*E74</f>
        <v>0</v>
      </c>
      <c r="G74" s="39">
        <v>0</v>
      </c>
      <c r="H74" s="65">
        <f>$C74*G74</f>
        <v>0</v>
      </c>
      <c r="I74" s="39">
        <v>0</v>
      </c>
      <c r="J74" s="65">
        <f>$C74*I74</f>
        <v>0</v>
      </c>
      <c r="K74" s="39">
        <v>1</v>
      </c>
      <c r="L74" s="65">
        <f>$C74*K74</f>
        <v>2500</v>
      </c>
      <c r="M74" s="39"/>
      <c r="N74" s="65">
        <f>$C74*M74</f>
        <v>0</v>
      </c>
      <c r="O74" s="39"/>
      <c r="P74" s="65">
        <f>$C74*O74</f>
        <v>0</v>
      </c>
      <c r="Q74" s="39"/>
      <c r="R74" s="65">
        <f>$C74*Q74</f>
        <v>0</v>
      </c>
      <c r="S74" s="39">
        <v>1</v>
      </c>
      <c r="T74" s="65">
        <f>$C74*S74</f>
        <v>2500</v>
      </c>
      <c r="U74" s="39"/>
      <c r="V74" s="65">
        <f>$C74*U74</f>
        <v>0</v>
      </c>
      <c r="W74" s="39"/>
      <c r="X74" s="65">
        <f>$C74*W74</f>
        <v>0</v>
      </c>
      <c r="Y74" s="39"/>
      <c r="Z74" s="65">
        <f>$C74*Y74</f>
        <v>0</v>
      </c>
      <c r="AA74" s="39"/>
      <c r="AB74" s="65">
        <f>$C74*AA74</f>
        <v>0</v>
      </c>
      <c r="AC74" s="37">
        <f>F74+H74+J74+L74+N74+P74+R74+T74+V74+X74+Z74+AB74</f>
        <v>5000</v>
      </c>
      <c r="AD74" s="36"/>
      <c r="AE74" s="18"/>
      <c r="AF74" s="35"/>
      <c r="AG74" s="34"/>
      <c r="AH74" s="18"/>
    </row>
    <row r="75" spans="1:34">
      <c r="A75" s="49"/>
      <c r="B75" s="111" t="s">
        <v>42</v>
      </c>
      <c r="C75" s="101">
        <v>3000</v>
      </c>
      <c r="D75" s="50" t="s">
        <v>41</v>
      </c>
      <c r="E75" s="63"/>
      <c r="F75" s="65">
        <f>$C75*E75</f>
        <v>0</v>
      </c>
      <c r="G75" s="63"/>
      <c r="H75" s="65">
        <f>$C75*G75</f>
        <v>0</v>
      </c>
      <c r="I75" s="63">
        <v>2</v>
      </c>
      <c r="J75" s="65">
        <f>$C75*I75</f>
        <v>6000</v>
      </c>
      <c r="K75" s="63"/>
      <c r="L75" s="65">
        <f>$C75*K75</f>
        <v>0</v>
      </c>
      <c r="M75" s="39"/>
      <c r="N75" s="65">
        <f>$C75*M75</f>
        <v>0</v>
      </c>
      <c r="O75" s="63"/>
      <c r="P75" s="65">
        <f>$C75*O75</f>
        <v>0</v>
      </c>
      <c r="Q75" s="63">
        <v>2</v>
      </c>
      <c r="R75" s="65">
        <f>$C75*Q75</f>
        <v>6000</v>
      </c>
      <c r="S75" s="63"/>
      <c r="T75" s="65">
        <f>$C75*S75</f>
        <v>0</v>
      </c>
      <c r="U75" s="63"/>
      <c r="V75" s="65">
        <f>$C75*U75</f>
        <v>0</v>
      </c>
      <c r="W75" s="63"/>
      <c r="X75" s="65">
        <f>$C75*W75</f>
        <v>0</v>
      </c>
      <c r="Y75" s="63"/>
      <c r="Z75" s="65">
        <f>$C75*Y75</f>
        <v>0</v>
      </c>
      <c r="AA75" s="63"/>
      <c r="AB75" s="65">
        <f>$C75*AA75</f>
        <v>0</v>
      </c>
      <c r="AC75" s="37">
        <f>F75+H75+J75+L75+N75+P75+R75+T75+V75+X75+Z75+AB75</f>
        <v>12000</v>
      </c>
      <c r="AD75" s="36"/>
      <c r="AE75" s="18"/>
      <c r="AF75" s="35"/>
      <c r="AG75" s="34"/>
      <c r="AH75" s="18"/>
    </row>
    <row r="76" spans="1:34">
      <c r="A76" s="43"/>
      <c r="B76" s="111"/>
      <c r="C76" s="101"/>
      <c r="D76" s="50"/>
      <c r="E76" s="63"/>
      <c r="F76" s="65"/>
      <c r="G76" s="63"/>
      <c r="H76" s="65"/>
      <c r="I76" s="63"/>
      <c r="J76" s="65"/>
      <c r="K76" s="63"/>
      <c r="L76" s="65"/>
      <c r="M76" s="63"/>
      <c r="N76" s="65"/>
      <c r="O76" s="63"/>
      <c r="P76" s="65"/>
      <c r="Q76" s="63"/>
      <c r="R76" s="65"/>
      <c r="S76" s="63"/>
      <c r="T76" s="65"/>
      <c r="U76" s="63"/>
      <c r="V76" s="65"/>
      <c r="W76" s="63"/>
      <c r="X76" s="65"/>
      <c r="Y76" s="63"/>
      <c r="Z76" s="65"/>
      <c r="AA76" s="63"/>
      <c r="AB76" s="65"/>
      <c r="AC76" s="37">
        <f>F76+H76+J76+L76+N76+P76+R76+T76+V76+X76+Z76+AB76</f>
        <v>0</v>
      </c>
      <c r="AD76" s="36"/>
      <c r="AE76" s="18"/>
      <c r="AF76" s="35" t="s">
        <v>21</v>
      </c>
      <c r="AG76" s="34"/>
      <c r="AH76" s="18"/>
    </row>
    <row r="77" spans="1:34">
      <c r="A77" s="112"/>
      <c r="B77" s="111"/>
      <c r="C77" s="101"/>
      <c r="D77" s="50"/>
      <c r="E77" s="63"/>
      <c r="F77" s="65"/>
      <c r="G77" s="63"/>
      <c r="H77" s="65"/>
      <c r="I77" s="63"/>
      <c r="J77" s="65"/>
      <c r="K77" s="63"/>
      <c r="L77" s="65"/>
      <c r="M77" s="39"/>
      <c r="N77" s="65"/>
      <c r="O77" s="63"/>
      <c r="P77" s="65"/>
      <c r="Q77" s="63"/>
      <c r="R77" s="65"/>
      <c r="S77" s="63"/>
      <c r="T77" s="65"/>
      <c r="U77" s="63"/>
      <c r="V77" s="65"/>
      <c r="W77" s="63"/>
      <c r="X77" s="65"/>
      <c r="Y77" s="63"/>
      <c r="Z77" s="65"/>
      <c r="AA77" s="63"/>
      <c r="AB77" s="65"/>
      <c r="AC77" s="37">
        <f>F77+H77+J77+L77+N77+P77+R77+T77+V77+X77+Z77+AB77</f>
        <v>0</v>
      </c>
      <c r="AD77" s="115"/>
      <c r="AE77" s="18"/>
      <c r="AF77" s="114"/>
      <c r="AG77" s="113"/>
      <c r="AH77" s="18"/>
    </row>
    <row r="78" spans="1:34" ht="13.8" thickBot="1">
      <c r="A78" s="112"/>
      <c r="B78" s="111"/>
      <c r="C78" s="101"/>
      <c r="D78" s="50"/>
      <c r="E78" s="63"/>
      <c r="F78" s="65"/>
      <c r="G78" s="63"/>
      <c r="H78" s="65"/>
      <c r="I78" s="63"/>
      <c r="J78" s="65"/>
      <c r="K78" s="63"/>
      <c r="L78" s="65"/>
      <c r="M78" s="63"/>
      <c r="N78" s="65"/>
      <c r="O78" s="63"/>
      <c r="P78" s="65"/>
      <c r="Q78" s="63"/>
      <c r="R78" s="65"/>
      <c r="S78" s="63"/>
      <c r="T78" s="65"/>
      <c r="U78" s="63"/>
      <c r="V78" s="65"/>
      <c r="W78" s="63"/>
      <c r="X78" s="65"/>
      <c r="Y78" s="63"/>
      <c r="Z78" s="94"/>
      <c r="AA78" s="63"/>
      <c r="AB78" s="65"/>
      <c r="AC78" s="37">
        <f>F78+H78+J78+L78+N78+P78+R78+T78+V78+X78+Z78+AB78</f>
        <v>0</v>
      </c>
      <c r="AD78" s="110"/>
      <c r="AE78" s="18"/>
      <c r="AF78" s="109"/>
      <c r="AG78" s="108"/>
      <c r="AH78" s="18"/>
    </row>
    <row r="79" spans="1:34">
      <c r="A79" s="107" t="s">
        <v>40</v>
      </c>
      <c r="B79" s="90" t="s">
        <v>39</v>
      </c>
      <c r="C79" s="106">
        <v>300000</v>
      </c>
      <c r="D79" s="57"/>
      <c r="E79" s="56"/>
      <c r="F79" s="105">
        <f>$C79*E79</f>
        <v>0</v>
      </c>
      <c r="G79" s="56"/>
      <c r="H79" s="105">
        <f>$C79*G79</f>
        <v>0</v>
      </c>
      <c r="I79" s="56"/>
      <c r="J79" s="105">
        <f>$C79*I79</f>
        <v>0</v>
      </c>
      <c r="K79" s="56"/>
      <c r="L79" s="105">
        <f>$C79*K79</f>
        <v>0</v>
      </c>
      <c r="M79" s="56"/>
      <c r="N79" s="105">
        <f>$C79*M79</f>
        <v>0</v>
      </c>
      <c r="O79" s="56"/>
      <c r="P79" s="105">
        <f>$C79*O79</f>
        <v>0</v>
      </c>
      <c r="Q79" s="56"/>
      <c r="R79" s="105">
        <f>$C79*Q79</f>
        <v>0</v>
      </c>
      <c r="S79" s="56"/>
      <c r="T79" s="105">
        <f>$C79*S79</f>
        <v>0</v>
      </c>
      <c r="U79" s="56"/>
      <c r="V79" s="105">
        <f>$C79*U79</f>
        <v>0</v>
      </c>
      <c r="W79" s="56"/>
      <c r="X79" s="105">
        <f>$C79*W79</f>
        <v>0</v>
      </c>
      <c r="Y79" s="56">
        <v>2</v>
      </c>
      <c r="Z79" s="38">
        <f>$C79*Y79</f>
        <v>600000</v>
      </c>
      <c r="AA79" s="56"/>
      <c r="AB79" s="105">
        <f>$C79*AA79</f>
        <v>0</v>
      </c>
      <c r="AC79" s="104">
        <f>F79+H79+J79+L79+N79+P79+R79+T79+V79+X79+Z79+AB79</f>
        <v>600000</v>
      </c>
      <c r="AD79" s="103">
        <f>SUM(AC79:AC88)</f>
        <v>1450000</v>
      </c>
      <c r="AE79" s="18"/>
      <c r="AF79" s="85" t="s">
        <v>38</v>
      </c>
      <c r="AG79" s="84"/>
      <c r="AH79" s="18"/>
    </row>
    <row r="80" spans="1:34">
      <c r="A80" s="102"/>
      <c r="B80" s="83" t="s">
        <v>37</v>
      </c>
      <c r="C80" s="101">
        <v>350000</v>
      </c>
      <c r="D80" s="50"/>
      <c r="E80" s="39"/>
      <c r="F80" s="100">
        <f>$C80*E80</f>
        <v>0</v>
      </c>
      <c r="G80" s="39"/>
      <c r="H80" s="100">
        <f>$C80*G80</f>
        <v>0</v>
      </c>
      <c r="I80" s="39"/>
      <c r="J80" s="100">
        <f>$C80*I80</f>
        <v>0</v>
      </c>
      <c r="K80" s="39"/>
      <c r="L80" s="100">
        <f>$C80*K80</f>
        <v>0</v>
      </c>
      <c r="M80" s="39"/>
      <c r="N80" s="100">
        <f>$C80*M80</f>
        <v>0</v>
      </c>
      <c r="O80" s="39"/>
      <c r="P80" s="100">
        <f>$C80*O80</f>
        <v>0</v>
      </c>
      <c r="Q80" s="39"/>
      <c r="R80" s="100">
        <f>$C80*Q80</f>
        <v>0</v>
      </c>
      <c r="S80" s="39"/>
      <c r="T80" s="100">
        <f>$C80*S80</f>
        <v>0</v>
      </c>
      <c r="U80" s="39">
        <v>1</v>
      </c>
      <c r="V80" s="100">
        <v>350000</v>
      </c>
      <c r="W80" s="39"/>
      <c r="X80" s="100">
        <f>$C80*W80</f>
        <v>0</v>
      </c>
      <c r="Y80" s="39"/>
      <c r="Z80" s="100">
        <f>$C80*Y80</f>
        <v>0</v>
      </c>
      <c r="AA80" s="39"/>
      <c r="AB80" s="100">
        <f>$C80*AA80</f>
        <v>0</v>
      </c>
      <c r="AC80" s="99">
        <f>F80+H80+J80+L80+N80+P80+R80+T80+V80+X80+Z80+AB80</f>
        <v>350000</v>
      </c>
      <c r="AD80" s="98"/>
      <c r="AE80" s="18"/>
      <c r="AF80" s="35"/>
      <c r="AG80" s="34"/>
      <c r="AH80" s="18"/>
    </row>
    <row r="81" spans="1:34">
      <c r="A81" s="102"/>
      <c r="B81" s="83" t="s">
        <v>36</v>
      </c>
      <c r="C81" s="101">
        <v>500000</v>
      </c>
      <c r="D81" s="50"/>
      <c r="E81" s="39"/>
      <c r="F81" s="100">
        <f>$C81*E81</f>
        <v>0</v>
      </c>
      <c r="G81" s="39"/>
      <c r="H81" s="100">
        <f>$C81*G81</f>
        <v>0</v>
      </c>
      <c r="I81" s="39"/>
      <c r="J81" s="100">
        <f>$C81*I81</f>
        <v>0</v>
      </c>
      <c r="K81" s="39"/>
      <c r="L81" s="100">
        <f>$C81*K81</f>
        <v>0</v>
      </c>
      <c r="M81" s="39"/>
      <c r="N81" s="100">
        <f>$C81*M81</f>
        <v>0</v>
      </c>
      <c r="O81" s="39"/>
      <c r="P81" s="100">
        <f>$C81*O81</f>
        <v>0</v>
      </c>
      <c r="Q81" s="39"/>
      <c r="R81" s="100">
        <f>$C81*Q81</f>
        <v>0</v>
      </c>
      <c r="S81" s="39"/>
      <c r="T81" s="100">
        <f>$C81*S81</f>
        <v>0</v>
      </c>
      <c r="U81" s="39"/>
      <c r="V81" s="100">
        <f>$C81*U81</f>
        <v>0</v>
      </c>
      <c r="W81" s="39">
        <v>1</v>
      </c>
      <c r="X81" s="100">
        <f>$C81*W81</f>
        <v>500000</v>
      </c>
      <c r="Y81" s="39"/>
      <c r="Z81" s="100">
        <f>$C81*Y81</f>
        <v>0</v>
      </c>
      <c r="AA81" s="39"/>
      <c r="AB81" s="100">
        <f>$C81*AA81</f>
        <v>0</v>
      </c>
      <c r="AC81" s="99">
        <f>F81+H81+J81+L81+N81+P81+R81+T81+V81+X81+Z81+AB81</f>
        <v>500000</v>
      </c>
      <c r="AD81" s="98"/>
      <c r="AE81" s="18"/>
      <c r="AF81" s="35"/>
      <c r="AG81" s="34"/>
      <c r="AH81" s="18"/>
    </row>
    <row r="82" spans="1:34">
      <c r="A82" s="102"/>
      <c r="B82" s="83" t="s">
        <v>21</v>
      </c>
      <c r="C82" s="101"/>
      <c r="D82" s="50"/>
      <c r="E82" s="39"/>
      <c r="F82" s="100">
        <f>$C82*E82</f>
        <v>0</v>
      </c>
      <c r="G82" s="39"/>
      <c r="H82" s="100">
        <f>$C82*G82</f>
        <v>0</v>
      </c>
      <c r="I82" s="39"/>
      <c r="J82" s="100">
        <f>$C82*I82</f>
        <v>0</v>
      </c>
      <c r="K82" s="39"/>
      <c r="L82" s="100">
        <f>$C82*K82</f>
        <v>0</v>
      </c>
      <c r="M82" s="39"/>
      <c r="N82" s="100">
        <f>$C82*M82</f>
        <v>0</v>
      </c>
      <c r="O82" s="39"/>
      <c r="P82" s="100">
        <f>$C82*O82</f>
        <v>0</v>
      </c>
      <c r="Q82" s="39"/>
      <c r="R82" s="100">
        <f>$C82*Q82</f>
        <v>0</v>
      </c>
      <c r="S82" s="39"/>
      <c r="T82" s="100">
        <f>$C82*S82</f>
        <v>0</v>
      </c>
      <c r="U82" s="39"/>
      <c r="V82" s="100">
        <f>$C82*U82</f>
        <v>0</v>
      </c>
      <c r="W82" s="39"/>
      <c r="X82" s="100">
        <f>$C82*W82</f>
        <v>0</v>
      </c>
      <c r="Y82" s="39"/>
      <c r="Z82" s="100">
        <f>$C82*Y82</f>
        <v>0</v>
      </c>
      <c r="AA82" s="39"/>
      <c r="AB82" s="100">
        <f>$C82*AA82</f>
        <v>0</v>
      </c>
      <c r="AC82" s="99">
        <f>F82+H82+J82+L82+N82+P82+R82+T82+V82+X82+Z82+AB82</f>
        <v>0</v>
      </c>
      <c r="AD82" s="98"/>
      <c r="AE82" s="18"/>
      <c r="AF82" s="35"/>
      <c r="AG82" s="34"/>
      <c r="AH82" s="18"/>
    </row>
    <row r="83" spans="1:34">
      <c r="A83" s="102"/>
      <c r="B83" s="83"/>
      <c r="C83" s="101"/>
      <c r="D83" s="50"/>
      <c r="E83" s="39"/>
      <c r="F83" s="100">
        <f>$C83*E83</f>
        <v>0</v>
      </c>
      <c r="G83" s="39"/>
      <c r="H83" s="100">
        <f>$C83*G83</f>
        <v>0</v>
      </c>
      <c r="I83" s="39"/>
      <c r="J83" s="100">
        <f>$C83*I83</f>
        <v>0</v>
      </c>
      <c r="K83" s="39"/>
      <c r="L83" s="100">
        <f>$C83*K83</f>
        <v>0</v>
      </c>
      <c r="M83" s="39"/>
      <c r="N83" s="100">
        <f>$C83*M83</f>
        <v>0</v>
      </c>
      <c r="O83" s="39"/>
      <c r="P83" s="100">
        <f>$C83*O83</f>
        <v>0</v>
      </c>
      <c r="Q83" s="39"/>
      <c r="R83" s="100">
        <f>$C83*Q83</f>
        <v>0</v>
      </c>
      <c r="S83" s="39"/>
      <c r="T83" s="100">
        <f>$C83*S83</f>
        <v>0</v>
      </c>
      <c r="U83" s="39"/>
      <c r="V83" s="100">
        <f>$C83*U83</f>
        <v>0</v>
      </c>
      <c r="W83" s="39"/>
      <c r="X83" s="100">
        <f>$C83*W83</f>
        <v>0</v>
      </c>
      <c r="Y83" s="39"/>
      <c r="Z83" s="100">
        <f>$C83*Y83</f>
        <v>0</v>
      </c>
      <c r="AA83" s="39"/>
      <c r="AB83" s="100">
        <f>$C83*AA83</f>
        <v>0</v>
      </c>
      <c r="AC83" s="99">
        <f>F83+H83+J83+L83+N83+P83+R83+T83+V83+X83+Z83+AB83</f>
        <v>0</v>
      </c>
      <c r="AD83" s="98"/>
      <c r="AE83" s="18"/>
      <c r="AF83" s="35"/>
      <c r="AG83" s="34"/>
      <c r="AH83" s="18"/>
    </row>
    <row r="84" spans="1:34">
      <c r="A84" s="102"/>
      <c r="B84" s="83"/>
      <c r="C84" s="101"/>
      <c r="D84" s="50"/>
      <c r="E84" s="39"/>
      <c r="F84" s="100">
        <f>$C84*E84</f>
        <v>0</v>
      </c>
      <c r="G84" s="39"/>
      <c r="H84" s="100">
        <f>$C84*G84</f>
        <v>0</v>
      </c>
      <c r="I84" s="39"/>
      <c r="J84" s="100">
        <f>$C84*I84</f>
        <v>0</v>
      </c>
      <c r="K84" s="39"/>
      <c r="L84" s="100">
        <f>$C84*K84</f>
        <v>0</v>
      </c>
      <c r="M84" s="39"/>
      <c r="N84" s="100">
        <f>$C84*M84</f>
        <v>0</v>
      </c>
      <c r="O84" s="39"/>
      <c r="P84" s="100">
        <f>$C84*O84</f>
        <v>0</v>
      </c>
      <c r="Q84" s="39"/>
      <c r="R84" s="100">
        <f>$C84*Q84</f>
        <v>0</v>
      </c>
      <c r="S84" s="39"/>
      <c r="T84" s="100">
        <f>$C84*S84</f>
        <v>0</v>
      </c>
      <c r="U84" s="39"/>
      <c r="V84" s="100">
        <f>$C84*U84</f>
        <v>0</v>
      </c>
      <c r="W84" s="39"/>
      <c r="X84" s="100">
        <f>$C84*W84</f>
        <v>0</v>
      </c>
      <c r="Y84" s="39"/>
      <c r="Z84" s="100">
        <f>$C84*Y84</f>
        <v>0</v>
      </c>
      <c r="AA84" s="39"/>
      <c r="AB84" s="100">
        <f>$C84*AA84</f>
        <v>0</v>
      </c>
      <c r="AC84" s="99">
        <f>F84+H84+J84+L84+N84+P84+R84+T84+V84+X84+Z84+AB84</f>
        <v>0</v>
      </c>
      <c r="AD84" s="98"/>
      <c r="AE84" s="18"/>
      <c r="AF84" s="35"/>
      <c r="AG84" s="34"/>
      <c r="AH84" s="18"/>
    </row>
    <row r="85" spans="1:34">
      <c r="A85" s="102"/>
      <c r="B85" s="83"/>
      <c r="C85" s="101"/>
      <c r="D85" s="50"/>
      <c r="E85" s="39"/>
      <c r="F85" s="100">
        <f>$C85*E85</f>
        <v>0</v>
      </c>
      <c r="G85" s="39"/>
      <c r="H85" s="100">
        <f>$C85*G85</f>
        <v>0</v>
      </c>
      <c r="I85" s="39"/>
      <c r="J85" s="100">
        <f>$C85*I85</f>
        <v>0</v>
      </c>
      <c r="K85" s="39"/>
      <c r="L85" s="100">
        <f>$C85*K85</f>
        <v>0</v>
      </c>
      <c r="M85" s="39"/>
      <c r="N85" s="100">
        <f>$C85*M85</f>
        <v>0</v>
      </c>
      <c r="O85" s="39"/>
      <c r="P85" s="100">
        <f>$C85*O85</f>
        <v>0</v>
      </c>
      <c r="Q85" s="39"/>
      <c r="R85" s="100">
        <f>$C85*Q85</f>
        <v>0</v>
      </c>
      <c r="S85" s="39"/>
      <c r="T85" s="100">
        <f>$C85*S85</f>
        <v>0</v>
      </c>
      <c r="U85" s="39"/>
      <c r="V85" s="100">
        <f>$C85*U85</f>
        <v>0</v>
      </c>
      <c r="W85" s="39"/>
      <c r="X85" s="100">
        <f>$C85*W85</f>
        <v>0</v>
      </c>
      <c r="Y85" s="39"/>
      <c r="Z85" s="100">
        <f>$C85*Y85</f>
        <v>0</v>
      </c>
      <c r="AA85" s="39"/>
      <c r="AB85" s="100">
        <f>$C85*AA85</f>
        <v>0</v>
      </c>
      <c r="AC85" s="99">
        <f>F85+H85+J85+L85+N85+P85+R85+T85+V85+X85+Z85+AB85</f>
        <v>0</v>
      </c>
      <c r="AD85" s="98"/>
      <c r="AE85" s="18"/>
      <c r="AF85" s="35"/>
      <c r="AG85" s="34"/>
      <c r="AH85" s="18"/>
    </row>
    <row r="86" spans="1:34">
      <c r="A86" s="102"/>
      <c r="B86" s="83"/>
      <c r="C86" s="101"/>
      <c r="D86" s="50"/>
      <c r="E86" s="39"/>
      <c r="F86" s="100">
        <f>$C86*E86</f>
        <v>0</v>
      </c>
      <c r="G86" s="39"/>
      <c r="H86" s="100">
        <f>$C86*G86</f>
        <v>0</v>
      </c>
      <c r="I86" s="39"/>
      <c r="J86" s="100">
        <f>$C86*I86</f>
        <v>0</v>
      </c>
      <c r="K86" s="39"/>
      <c r="L86" s="100">
        <f>$C86*K86</f>
        <v>0</v>
      </c>
      <c r="M86" s="39"/>
      <c r="N86" s="100">
        <f>$C86*M86</f>
        <v>0</v>
      </c>
      <c r="O86" s="39"/>
      <c r="P86" s="100">
        <f>$C86*O86</f>
        <v>0</v>
      </c>
      <c r="Q86" s="39"/>
      <c r="R86" s="100">
        <f>$C86*Q86</f>
        <v>0</v>
      </c>
      <c r="S86" s="39"/>
      <c r="T86" s="100">
        <f>$C86*S86</f>
        <v>0</v>
      </c>
      <c r="U86" s="39"/>
      <c r="V86" s="100">
        <f>$C86*U86</f>
        <v>0</v>
      </c>
      <c r="W86" s="39"/>
      <c r="X86" s="100">
        <f>$C86*W86</f>
        <v>0</v>
      </c>
      <c r="Y86" s="39"/>
      <c r="Z86" s="100">
        <f>$C86*Y86</f>
        <v>0</v>
      </c>
      <c r="AA86" s="39"/>
      <c r="AB86" s="100">
        <f>$C86*AA86</f>
        <v>0</v>
      </c>
      <c r="AC86" s="99">
        <f>F86+H86+J86+L86+N86+P86+R86+T86+V86+X86+Z86+AB86</f>
        <v>0</v>
      </c>
      <c r="AD86" s="98"/>
      <c r="AE86" s="18"/>
      <c r="AF86" s="35"/>
      <c r="AG86" s="34"/>
      <c r="AH86" s="18"/>
    </row>
    <row r="87" spans="1:34">
      <c r="A87" s="102"/>
      <c r="B87" s="83"/>
      <c r="C87" s="101"/>
      <c r="D87" s="50"/>
      <c r="E87" s="39"/>
      <c r="F87" s="100">
        <f>$C87*E87</f>
        <v>0</v>
      </c>
      <c r="G87" s="39"/>
      <c r="H87" s="100">
        <f>$C87*G87</f>
        <v>0</v>
      </c>
      <c r="I87" s="39"/>
      <c r="J87" s="100">
        <f>$C87*I87</f>
        <v>0</v>
      </c>
      <c r="K87" s="39"/>
      <c r="L87" s="100">
        <f>$C87*K87</f>
        <v>0</v>
      </c>
      <c r="M87" s="39"/>
      <c r="N87" s="100">
        <f>$C87*M87</f>
        <v>0</v>
      </c>
      <c r="O87" s="39"/>
      <c r="P87" s="100">
        <f>$C87*O87</f>
        <v>0</v>
      </c>
      <c r="Q87" s="39"/>
      <c r="R87" s="100">
        <f>$C87*Q87</f>
        <v>0</v>
      </c>
      <c r="S87" s="39"/>
      <c r="T87" s="100">
        <f>$C87*S87</f>
        <v>0</v>
      </c>
      <c r="U87" s="39"/>
      <c r="V87" s="100">
        <f>$C87*U87</f>
        <v>0</v>
      </c>
      <c r="W87" s="39"/>
      <c r="X87" s="100">
        <f>$C87*W87</f>
        <v>0</v>
      </c>
      <c r="Y87" s="39"/>
      <c r="Z87" s="100">
        <f>$C87*Y87</f>
        <v>0</v>
      </c>
      <c r="AA87" s="39"/>
      <c r="AB87" s="100">
        <f>$C87*AA87</f>
        <v>0</v>
      </c>
      <c r="AC87" s="99">
        <f>F87+H87+J87+L87+N87+P87+R87+T87+V87+X87+Z87+AB87</f>
        <v>0</v>
      </c>
      <c r="AD87" s="98"/>
      <c r="AE87" s="18"/>
      <c r="AF87" s="35"/>
      <c r="AG87" s="34"/>
      <c r="AH87" s="18"/>
    </row>
    <row r="88" spans="1:34" ht="13.8" thickBot="1">
      <c r="A88" s="97"/>
      <c r="B88" s="96"/>
      <c r="C88" s="95"/>
      <c r="D88" s="40"/>
      <c r="E88" s="76"/>
      <c r="F88" s="94">
        <f>$C88*E88</f>
        <v>0</v>
      </c>
      <c r="G88" s="76"/>
      <c r="H88" s="94">
        <f>$C88*G88</f>
        <v>0</v>
      </c>
      <c r="I88" s="76"/>
      <c r="J88" s="94">
        <f>$C88*I88</f>
        <v>0</v>
      </c>
      <c r="K88" s="76"/>
      <c r="L88" s="94">
        <f>$C88*K88</f>
        <v>0</v>
      </c>
      <c r="M88" s="76"/>
      <c r="N88" s="94">
        <f>$C88*M88</f>
        <v>0</v>
      </c>
      <c r="O88" s="76"/>
      <c r="P88" s="94">
        <f>$C88*O88</f>
        <v>0</v>
      </c>
      <c r="Q88" s="76"/>
      <c r="R88" s="94">
        <f>$C88*Q88</f>
        <v>0</v>
      </c>
      <c r="S88" s="76"/>
      <c r="T88" s="94">
        <f>$C88*S88</f>
        <v>0</v>
      </c>
      <c r="U88" s="76"/>
      <c r="V88" s="94">
        <f>$C88*U88</f>
        <v>0</v>
      </c>
      <c r="W88" s="76"/>
      <c r="X88" s="94">
        <f>$C88*W88</f>
        <v>0</v>
      </c>
      <c r="Y88" s="76"/>
      <c r="Z88" s="94">
        <f>$C88*Y88</f>
        <v>0</v>
      </c>
      <c r="AA88" s="76"/>
      <c r="AB88" s="94">
        <f>$C88*AA88</f>
        <v>0</v>
      </c>
      <c r="AC88" s="93">
        <f>F88+H88+J88+L88+N88+P88+R88+T88+V88+X88+Z88+AB88</f>
        <v>0</v>
      </c>
      <c r="AD88" s="92"/>
      <c r="AE88" s="18"/>
      <c r="AF88" s="24"/>
      <c r="AG88" s="23"/>
      <c r="AH88" s="18"/>
    </row>
    <row r="89" spans="1:34">
      <c r="A89" s="91" t="s">
        <v>35</v>
      </c>
      <c r="B89" s="90" t="s">
        <v>34</v>
      </c>
      <c r="C89" s="89">
        <v>2000</v>
      </c>
      <c r="D89" s="88" t="s">
        <v>31</v>
      </c>
      <c r="E89" s="87"/>
      <c r="F89" s="38">
        <f>$C89*E89</f>
        <v>0</v>
      </c>
      <c r="G89" s="87"/>
      <c r="H89" s="38">
        <f>$C89*G89</f>
        <v>0</v>
      </c>
      <c r="I89" s="87"/>
      <c r="J89" s="38">
        <f>$C89*I89</f>
        <v>0</v>
      </c>
      <c r="K89" s="87"/>
      <c r="L89" s="38">
        <f>$C89*K89</f>
        <v>0</v>
      </c>
      <c r="M89" s="87"/>
      <c r="N89" s="38">
        <f>$C89*M89</f>
        <v>0</v>
      </c>
      <c r="O89" s="87"/>
      <c r="P89" s="38">
        <f>$C89*O89</f>
        <v>0</v>
      </c>
      <c r="Q89" s="87"/>
      <c r="R89" s="38">
        <f>$C89*Q89</f>
        <v>0</v>
      </c>
      <c r="S89" s="87">
        <v>1</v>
      </c>
      <c r="T89" s="38">
        <f>$C89*S89</f>
        <v>2000</v>
      </c>
      <c r="U89" s="87"/>
      <c r="V89" s="38">
        <f>$C89*U89</f>
        <v>0</v>
      </c>
      <c r="W89" s="39"/>
      <c r="X89" s="38">
        <f>$C89*W89</f>
        <v>0</v>
      </c>
      <c r="Y89" s="87"/>
      <c r="Z89" s="38">
        <f>$C89*Y89</f>
        <v>0</v>
      </c>
      <c r="AA89" s="87"/>
      <c r="AB89" s="38">
        <f>$C89*AA89</f>
        <v>0</v>
      </c>
      <c r="AC89" s="86">
        <f>F89+H89+J89+L89+N89+P89+R89+T89+V89+X89+Z89+AB89</f>
        <v>2000</v>
      </c>
      <c r="AD89" s="53">
        <f>SUM(AC89:AC98)</f>
        <v>2900</v>
      </c>
      <c r="AE89" s="18"/>
      <c r="AF89" s="85"/>
      <c r="AG89" s="84"/>
      <c r="AH89" s="18"/>
    </row>
    <row r="90" spans="1:34">
      <c r="A90" s="81"/>
      <c r="B90" s="83" t="s">
        <v>33</v>
      </c>
      <c r="C90" s="82">
        <v>600</v>
      </c>
      <c r="D90" s="50" t="s">
        <v>31</v>
      </c>
      <c r="E90" s="39"/>
      <c r="F90" s="65">
        <f>$C90*E90</f>
        <v>0</v>
      </c>
      <c r="G90" s="39"/>
      <c r="H90" s="65">
        <f>$C90*G90</f>
        <v>0</v>
      </c>
      <c r="I90" s="39"/>
      <c r="J90" s="65">
        <f>$C90*I90</f>
        <v>0</v>
      </c>
      <c r="K90" s="39"/>
      <c r="L90" s="65">
        <f>$C90*K90</f>
        <v>0</v>
      </c>
      <c r="M90" s="39"/>
      <c r="N90" s="65">
        <f>$C90*M90</f>
        <v>0</v>
      </c>
      <c r="O90" s="39"/>
      <c r="P90" s="65">
        <f>$C90*O90</f>
        <v>0</v>
      </c>
      <c r="Q90" s="39"/>
      <c r="R90" s="65">
        <f>$C90*Q90</f>
        <v>0</v>
      </c>
      <c r="S90" s="39">
        <v>1</v>
      </c>
      <c r="T90" s="65">
        <f>$C90*S90</f>
        <v>600</v>
      </c>
      <c r="U90" s="39"/>
      <c r="V90" s="65">
        <f>$C90*U90</f>
        <v>0</v>
      </c>
      <c r="W90" s="39"/>
      <c r="X90" s="65">
        <f>$C90*W90</f>
        <v>0</v>
      </c>
      <c r="Y90" s="39"/>
      <c r="Z90" s="65">
        <f>$C90*Y90</f>
        <v>0</v>
      </c>
      <c r="AA90" s="39"/>
      <c r="AB90" s="65">
        <f>$C90*AA90</f>
        <v>0</v>
      </c>
      <c r="AC90" s="37">
        <f>F90+H90+J90+L90+N90+P90+R90+T90+V90+X90+Z90+AB90</f>
        <v>600</v>
      </c>
      <c r="AD90" s="36"/>
      <c r="AE90" s="18"/>
      <c r="AF90" s="35"/>
      <c r="AG90" s="34"/>
      <c r="AH90" s="18"/>
    </row>
    <row r="91" spans="1:34">
      <c r="A91" s="81"/>
      <c r="B91" s="78" t="s">
        <v>32</v>
      </c>
      <c r="C91" s="77">
        <v>300</v>
      </c>
      <c r="D91" s="50" t="s">
        <v>31</v>
      </c>
      <c r="E91" s="63"/>
      <c r="F91" s="65">
        <f>$C91*E91</f>
        <v>0</v>
      </c>
      <c r="G91" s="63"/>
      <c r="H91" s="65">
        <f>$C91*G91</f>
        <v>0</v>
      </c>
      <c r="I91" s="63"/>
      <c r="J91" s="65">
        <f>$C91*I91</f>
        <v>0</v>
      </c>
      <c r="K91" s="63"/>
      <c r="L91" s="65">
        <f>$C91*K91</f>
        <v>0</v>
      </c>
      <c r="M91" s="63"/>
      <c r="N91" s="65">
        <f>$C91*M91</f>
        <v>0</v>
      </c>
      <c r="O91" s="63"/>
      <c r="P91" s="65">
        <f>$C91*O91</f>
        <v>0</v>
      </c>
      <c r="Q91" s="63"/>
      <c r="R91" s="65">
        <f>$C91*Q91</f>
        <v>0</v>
      </c>
      <c r="S91" s="63">
        <v>1</v>
      </c>
      <c r="T91" s="65">
        <f>$C91*S91</f>
        <v>300</v>
      </c>
      <c r="U91" s="63"/>
      <c r="V91" s="65">
        <f>$C91*U91</f>
        <v>0</v>
      </c>
      <c r="W91" s="63"/>
      <c r="X91" s="65">
        <f>$C91*W91</f>
        <v>0</v>
      </c>
      <c r="Y91" s="63"/>
      <c r="Z91" s="65">
        <f>$C91*Y91</f>
        <v>0</v>
      </c>
      <c r="AA91" s="63"/>
      <c r="AB91" s="65">
        <f>$C91*AA91</f>
        <v>0</v>
      </c>
      <c r="AC91" s="37">
        <f>F91+H91+J91+L91+N91+P91+R91+T91+V91+X91+Z91+AB91</f>
        <v>300</v>
      </c>
      <c r="AD91" s="36"/>
      <c r="AE91" s="18"/>
      <c r="AF91" s="35"/>
      <c r="AG91" s="34"/>
      <c r="AH91" s="18"/>
    </row>
    <row r="92" spans="1:34">
      <c r="A92" s="81"/>
      <c r="B92" s="78"/>
      <c r="C92" s="77"/>
      <c r="D92" s="50"/>
      <c r="E92" s="63"/>
      <c r="F92" s="65">
        <f>$C92*E92</f>
        <v>0</v>
      </c>
      <c r="G92" s="63"/>
      <c r="H92" s="65">
        <f>$C92*G92</f>
        <v>0</v>
      </c>
      <c r="I92" s="63"/>
      <c r="J92" s="65">
        <f>$C92*I92</f>
        <v>0</v>
      </c>
      <c r="K92" s="63"/>
      <c r="L92" s="65">
        <f>$C92*K92</f>
        <v>0</v>
      </c>
      <c r="M92" s="63"/>
      <c r="N92" s="65">
        <f>$C92*M92</f>
        <v>0</v>
      </c>
      <c r="O92" s="63"/>
      <c r="P92" s="65">
        <f>$C92*O92</f>
        <v>0</v>
      </c>
      <c r="Q92" s="63"/>
      <c r="R92" s="65">
        <f>$C92*Q92</f>
        <v>0</v>
      </c>
      <c r="S92" s="63"/>
      <c r="T92" s="65">
        <f>$C92*S92</f>
        <v>0</v>
      </c>
      <c r="U92" s="63"/>
      <c r="V92" s="65">
        <f>$C92*U92</f>
        <v>0</v>
      </c>
      <c r="W92" s="63"/>
      <c r="X92" s="65">
        <f>$C92*W92</f>
        <v>0</v>
      </c>
      <c r="Y92" s="63"/>
      <c r="Z92" s="65">
        <f>$C92*Y92</f>
        <v>0</v>
      </c>
      <c r="AA92" s="63"/>
      <c r="AB92" s="65">
        <f>$C92*AA92</f>
        <v>0</v>
      </c>
      <c r="AC92" s="37">
        <f>F92+H92+J92+L92+N92+P92+R92+T92+V92+X92+Z92+AB92</f>
        <v>0</v>
      </c>
      <c r="AD92" s="36"/>
      <c r="AE92" s="18"/>
      <c r="AF92" s="35"/>
      <c r="AG92" s="34"/>
      <c r="AH92" s="18"/>
    </row>
    <row r="93" spans="1:34">
      <c r="A93" s="81"/>
      <c r="B93" s="78"/>
      <c r="C93" s="77"/>
      <c r="D93" s="50"/>
      <c r="E93" s="63"/>
      <c r="F93" s="65">
        <f>$C93*E93</f>
        <v>0</v>
      </c>
      <c r="G93" s="63"/>
      <c r="H93" s="65">
        <f>$C93*G93</f>
        <v>0</v>
      </c>
      <c r="I93" s="63"/>
      <c r="J93" s="65">
        <f>$C93*I93</f>
        <v>0</v>
      </c>
      <c r="K93" s="63"/>
      <c r="L93" s="65">
        <f>$C93*K93</f>
        <v>0</v>
      </c>
      <c r="M93" s="63"/>
      <c r="N93" s="65">
        <f>$C93*M93</f>
        <v>0</v>
      </c>
      <c r="O93" s="63"/>
      <c r="P93" s="65">
        <f>$C93*O93</f>
        <v>0</v>
      </c>
      <c r="Q93" s="63"/>
      <c r="R93" s="65">
        <f>$C93*Q93</f>
        <v>0</v>
      </c>
      <c r="S93" s="63"/>
      <c r="T93" s="65">
        <f>$C93*S93</f>
        <v>0</v>
      </c>
      <c r="U93" s="63"/>
      <c r="V93" s="65">
        <f>$C93*U93</f>
        <v>0</v>
      </c>
      <c r="W93" s="63"/>
      <c r="X93" s="65">
        <f>$C93*W93</f>
        <v>0</v>
      </c>
      <c r="Y93" s="63"/>
      <c r="Z93" s="65">
        <f>$C93*Y93</f>
        <v>0</v>
      </c>
      <c r="AA93" s="63"/>
      <c r="AB93" s="65">
        <f>$C93*AA93</f>
        <v>0</v>
      </c>
      <c r="AC93" s="37">
        <f>F93+H93+J93+L93+N93+P93+R93+T93+V93+X93+Z93+AB93</f>
        <v>0</v>
      </c>
      <c r="AD93" s="36"/>
      <c r="AE93" s="18"/>
      <c r="AF93" s="35"/>
      <c r="AG93" s="34"/>
      <c r="AH93" s="18"/>
    </row>
    <row r="94" spans="1:34">
      <c r="A94" s="81"/>
      <c r="B94" s="78"/>
      <c r="C94" s="77"/>
      <c r="D94" s="50"/>
      <c r="E94" s="63"/>
      <c r="F94" s="65">
        <f>$C94*E94</f>
        <v>0</v>
      </c>
      <c r="G94" s="63"/>
      <c r="H94" s="65">
        <f>$C94*G94</f>
        <v>0</v>
      </c>
      <c r="I94" s="63"/>
      <c r="J94" s="65">
        <f>$C94*I94</f>
        <v>0</v>
      </c>
      <c r="K94" s="63"/>
      <c r="L94" s="65">
        <f>$C94*K94</f>
        <v>0</v>
      </c>
      <c r="M94" s="63"/>
      <c r="N94" s="65">
        <f>$C94*M94</f>
        <v>0</v>
      </c>
      <c r="O94" s="63"/>
      <c r="P94" s="65">
        <f>$C94*O94</f>
        <v>0</v>
      </c>
      <c r="Q94" s="63"/>
      <c r="R94" s="65">
        <f>$C94*Q94</f>
        <v>0</v>
      </c>
      <c r="S94" s="63"/>
      <c r="T94" s="65">
        <f>$C94*S94</f>
        <v>0</v>
      </c>
      <c r="U94" s="63"/>
      <c r="V94" s="65">
        <f>$C94*U94</f>
        <v>0</v>
      </c>
      <c r="W94" s="63"/>
      <c r="X94" s="65">
        <f>$C94*W94</f>
        <v>0</v>
      </c>
      <c r="Y94" s="63"/>
      <c r="Z94" s="65">
        <f>$C94*Y94</f>
        <v>0</v>
      </c>
      <c r="AA94" s="63"/>
      <c r="AB94" s="65">
        <f>$C94*AA94</f>
        <v>0</v>
      </c>
      <c r="AC94" s="37">
        <f>F94+H94+J94+L94+N94+P94+R94+T94+V94+X94+Z94+AB94</f>
        <v>0</v>
      </c>
      <c r="AD94" s="36"/>
      <c r="AE94" s="18"/>
      <c r="AF94" s="35"/>
      <c r="AG94" s="34"/>
      <c r="AH94" s="18"/>
    </row>
    <row r="95" spans="1:34">
      <c r="A95" s="81"/>
      <c r="B95" s="78"/>
      <c r="C95" s="77"/>
      <c r="D95" s="50"/>
      <c r="E95" s="63"/>
      <c r="F95" s="65">
        <f>$C95*E95</f>
        <v>0</v>
      </c>
      <c r="G95" s="63"/>
      <c r="H95" s="65">
        <f>$C95*G95</f>
        <v>0</v>
      </c>
      <c r="I95" s="63"/>
      <c r="J95" s="65">
        <f>$C95*I95</f>
        <v>0</v>
      </c>
      <c r="K95" s="63"/>
      <c r="L95" s="65">
        <f>$C95*K95</f>
        <v>0</v>
      </c>
      <c r="M95" s="63"/>
      <c r="N95" s="65">
        <f>$C95*M95</f>
        <v>0</v>
      </c>
      <c r="O95" s="63"/>
      <c r="P95" s="65">
        <f>$C95*O95</f>
        <v>0</v>
      </c>
      <c r="Q95" s="63"/>
      <c r="R95" s="65">
        <f>$C95*Q95</f>
        <v>0</v>
      </c>
      <c r="S95" s="63"/>
      <c r="T95" s="65">
        <f>$C95*S95</f>
        <v>0</v>
      </c>
      <c r="U95" s="63"/>
      <c r="V95" s="65">
        <f>$C95*U95</f>
        <v>0</v>
      </c>
      <c r="W95" s="63"/>
      <c r="X95" s="65">
        <f>$C95*W95</f>
        <v>0</v>
      </c>
      <c r="Y95" s="63"/>
      <c r="Z95" s="65">
        <f>$C95*Y95</f>
        <v>0</v>
      </c>
      <c r="AA95" s="63"/>
      <c r="AB95" s="65">
        <f>$C95*AA95</f>
        <v>0</v>
      </c>
      <c r="AC95" s="37">
        <f>F95+H95+J95+L95+N95+P95+R95+T95+V95+X95+Z95+AB95</f>
        <v>0</v>
      </c>
      <c r="AD95" s="36"/>
      <c r="AE95" s="18"/>
      <c r="AF95" s="35"/>
      <c r="AG95" s="34"/>
      <c r="AH95" s="18"/>
    </row>
    <row r="96" spans="1:34" ht="13.8" thickBot="1">
      <c r="A96" s="81"/>
      <c r="B96" s="78"/>
      <c r="C96" s="77"/>
      <c r="D96" s="50"/>
      <c r="E96" s="63"/>
      <c r="F96" s="65">
        <f>$C96*E96</f>
        <v>0</v>
      </c>
      <c r="G96" s="63"/>
      <c r="H96" s="65">
        <f>$C96*G96</f>
        <v>0</v>
      </c>
      <c r="I96" s="63"/>
      <c r="J96" s="65">
        <f>$C96*I96</f>
        <v>0</v>
      </c>
      <c r="K96" s="63"/>
      <c r="L96" s="65">
        <f>$C96*K96</f>
        <v>0</v>
      </c>
      <c r="M96" s="63"/>
      <c r="N96" s="65">
        <f>$C96*M96</f>
        <v>0</v>
      </c>
      <c r="O96" s="63"/>
      <c r="P96" s="65">
        <f>$C96*O96</f>
        <v>0</v>
      </c>
      <c r="Q96" s="63"/>
      <c r="R96" s="65">
        <f>$C96*Q96</f>
        <v>0</v>
      </c>
      <c r="S96" s="63"/>
      <c r="T96" s="65">
        <f>$C96*S96</f>
        <v>0</v>
      </c>
      <c r="U96" s="63"/>
      <c r="V96" s="65">
        <f>$C96*U96</f>
        <v>0</v>
      </c>
      <c r="W96" s="63"/>
      <c r="X96" s="65">
        <f>$C96*W96</f>
        <v>0</v>
      </c>
      <c r="Y96" s="63"/>
      <c r="Z96" s="65">
        <f>$C96*Y96</f>
        <v>0</v>
      </c>
      <c r="AA96" s="63"/>
      <c r="AB96" s="65">
        <f>$C96*AA96</f>
        <v>0</v>
      </c>
      <c r="AC96" s="37">
        <f>F96+H96+J96+L96+N96+P96+R96+T96+V96+X96+Z96+AB96</f>
        <v>0</v>
      </c>
      <c r="AD96" s="36"/>
      <c r="AE96" s="18"/>
      <c r="AF96" s="35"/>
      <c r="AG96" s="34"/>
      <c r="AH96" s="18"/>
    </row>
    <row r="97" spans="1:34">
      <c r="A97" s="81"/>
      <c r="B97" s="78"/>
      <c r="C97" s="77"/>
      <c r="D97" s="50"/>
      <c r="E97" s="63"/>
      <c r="F97" s="65">
        <f>$C97*E97</f>
        <v>0</v>
      </c>
      <c r="G97" s="63"/>
      <c r="H97" s="65">
        <f>$C97*G97</f>
        <v>0</v>
      </c>
      <c r="I97" s="63"/>
      <c r="J97" s="65">
        <f>$C97*I97</f>
        <v>0</v>
      </c>
      <c r="K97" s="63"/>
      <c r="L97" s="65">
        <f>$C97*K97</f>
        <v>0</v>
      </c>
      <c r="M97" s="63"/>
      <c r="N97" s="65">
        <f>$C97*M97</f>
        <v>0</v>
      </c>
      <c r="O97" s="63"/>
      <c r="P97" s="65">
        <f>$C97*O97</f>
        <v>0</v>
      </c>
      <c r="Q97" s="63"/>
      <c r="R97" s="65">
        <f>$C97*Q97</f>
        <v>0</v>
      </c>
      <c r="S97" s="63"/>
      <c r="T97" s="65">
        <f>$C97*S97</f>
        <v>0</v>
      </c>
      <c r="U97" s="63"/>
      <c r="V97" s="65">
        <f>$C97*U97</f>
        <v>0</v>
      </c>
      <c r="W97" s="63"/>
      <c r="X97" s="65">
        <f>$C97*W97</f>
        <v>0</v>
      </c>
      <c r="Y97" s="63"/>
      <c r="Z97" s="65">
        <f>$C97*Y97</f>
        <v>0</v>
      </c>
      <c r="AA97" s="63"/>
      <c r="AB97" s="65">
        <f>$C97*AA97</f>
        <v>0</v>
      </c>
      <c r="AC97" s="37">
        <f>F97+H97+J97+L97+N97+P97+R97+T97+V97+X97+Z97+AB97</f>
        <v>0</v>
      </c>
      <c r="AD97" s="36"/>
      <c r="AE97" s="18"/>
      <c r="AF97" s="35"/>
      <c r="AG97" s="34"/>
      <c r="AH97" s="80" t="s">
        <v>30</v>
      </c>
    </row>
    <row r="98" spans="1:34" ht="13.8" thickBot="1">
      <c r="A98" s="79"/>
      <c r="B98" s="78"/>
      <c r="C98" s="77"/>
      <c r="D98" s="44"/>
      <c r="E98" s="76"/>
      <c r="F98" s="75">
        <f>$C98*E98</f>
        <v>0</v>
      </c>
      <c r="G98" s="76"/>
      <c r="H98" s="75">
        <f>$C98*G98</f>
        <v>0</v>
      </c>
      <c r="I98" s="76"/>
      <c r="J98" s="75">
        <f>$C98*I98</f>
        <v>0</v>
      </c>
      <c r="K98" s="76"/>
      <c r="L98" s="75">
        <f>$C98*K98</f>
        <v>0</v>
      </c>
      <c r="M98" s="76"/>
      <c r="N98" s="75">
        <f>$C98*M98</f>
        <v>0</v>
      </c>
      <c r="O98" s="76"/>
      <c r="P98" s="75">
        <f>$C98*O98</f>
        <v>0</v>
      </c>
      <c r="Q98" s="76"/>
      <c r="R98" s="75">
        <f>$C98*Q98</f>
        <v>0</v>
      </c>
      <c r="S98" s="76"/>
      <c r="T98" s="75">
        <f>$C98*S98</f>
        <v>0</v>
      </c>
      <c r="U98" s="76"/>
      <c r="V98" s="75">
        <f>$C98*U98</f>
        <v>0</v>
      </c>
      <c r="W98" s="76"/>
      <c r="X98" s="75">
        <f>$C98*W98</f>
        <v>0</v>
      </c>
      <c r="Y98" s="76"/>
      <c r="Z98" s="75">
        <f>$C98*Y98</f>
        <v>0</v>
      </c>
      <c r="AA98" s="76"/>
      <c r="AB98" s="75">
        <f>$C98*AA98</f>
        <v>0</v>
      </c>
      <c r="AC98" s="61">
        <f>F98+H98+J98+L98+N98+P98+R98+T98+V98+X98+Z98+AB98</f>
        <v>0</v>
      </c>
      <c r="AD98" s="25"/>
      <c r="AE98" s="18"/>
      <c r="AF98" s="24"/>
      <c r="AG98" s="23"/>
      <c r="AH98" s="33" t="s">
        <v>29</v>
      </c>
    </row>
    <row r="99" spans="1:34">
      <c r="A99" s="49" t="s">
        <v>28</v>
      </c>
      <c r="B99" s="74" t="s">
        <v>27</v>
      </c>
      <c r="C99" s="73">
        <v>48.93</v>
      </c>
      <c r="D99" s="72" t="s">
        <v>20</v>
      </c>
      <c r="E99" s="39">
        <v>10</v>
      </c>
      <c r="F99" s="65">
        <f>$C99*E99</f>
        <v>489.3</v>
      </c>
      <c r="G99" s="39">
        <v>10</v>
      </c>
      <c r="H99" s="65">
        <f>$C99*G99</f>
        <v>489.3</v>
      </c>
      <c r="I99" s="39">
        <v>10</v>
      </c>
      <c r="J99" s="65">
        <f>$C99*I99</f>
        <v>489.3</v>
      </c>
      <c r="K99" s="39">
        <v>10</v>
      </c>
      <c r="L99" s="65">
        <f>$C99*K99</f>
        <v>489.3</v>
      </c>
      <c r="M99" s="39">
        <v>10</v>
      </c>
      <c r="N99" s="65">
        <f>$C99*M99</f>
        <v>489.3</v>
      </c>
      <c r="O99" s="39">
        <v>10</v>
      </c>
      <c r="P99" s="65">
        <f>$C99*O99</f>
        <v>489.3</v>
      </c>
      <c r="Q99" s="39">
        <v>10</v>
      </c>
      <c r="R99" s="65">
        <f>$C99*Q99</f>
        <v>489.3</v>
      </c>
      <c r="S99" s="39">
        <v>10</v>
      </c>
      <c r="T99" s="65">
        <f>$C99*S99</f>
        <v>489.3</v>
      </c>
      <c r="U99" s="39">
        <v>10</v>
      </c>
      <c r="V99" s="65">
        <f>$C99*U99</f>
        <v>489.3</v>
      </c>
      <c r="W99" s="39">
        <v>10</v>
      </c>
      <c r="X99" s="65">
        <f>$C99*W99</f>
        <v>489.3</v>
      </c>
      <c r="Y99" s="39">
        <v>10</v>
      </c>
      <c r="Z99" s="65">
        <f>$C99*Y99</f>
        <v>489.3</v>
      </c>
      <c r="AA99" s="39">
        <v>10</v>
      </c>
      <c r="AB99" s="65">
        <f>$C99*AA99</f>
        <v>489.3</v>
      </c>
      <c r="AC99" s="37">
        <f>F99+H99+J99+L99+N99+P99+R99+T99+V99+X99+Z99+AB99</f>
        <v>5871.6000000000013</v>
      </c>
      <c r="AD99" s="53">
        <f>SUM(AC99:AC105)</f>
        <v>273870.09840000008</v>
      </c>
      <c r="AE99" s="18"/>
      <c r="AF99" s="35"/>
      <c r="AG99" s="34"/>
      <c r="AH99" s="33">
        <f>E99+G99+I99+K99+M99+O99+Q99+S99+U99+W99+Y99+AA99</f>
        <v>120</v>
      </c>
    </row>
    <row r="100" spans="1:34">
      <c r="A100" s="49"/>
      <c r="B100" s="66" t="s">
        <v>26</v>
      </c>
      <c r="C100" s="71">
        <v>65.493372000000008</v>
      </c>
      <c r="D100" s="70" t="s">
        <v>20</v>
      </c>
      <c r="E100" s="69">
        <v>100</v>
      </c>
      <c r="F100" s="65">
        <f>$C100*E100</f>
        <v>6549.3372000000008</v>
      </c>
      <c r="G100" s="39">
        <v>100</v>
      </c>
      <c r="H100" s="65">
        <f>$C100*G100</f>
        <v>6549.3372000000008</v>
      </c>
      <c r="I100" s="39">
        <v>100</v>
      </c>
      <c r="J100" s="65">
        <f>$C100*I100</f>
        <v>6549.3372000000008</v>
      </c>
      <c r="K100" s="39">
        <v>100</v>
      </c>
      <c r="L100" s="65">
        <f>$C100*K100</f>
        <v>6549.3372000000008</v>
      </c>
      <c r="M100" s="39">
        <v>100</v>
      </c>
      <c r="N100" s="65">
        <f>$C100*M100</f>
        <v>6549.3372000000008</v>
      </c>
      <c r="O100" s="39">
        <v>100</v>
      </c>
      <c r="P100" s="65">
        <f>$C100*O100</f>
        <v>6549.3372000000008</v>
      </c>
      <c r="Q100" s="39">
        <v>100</v>
      </c>
      <c r="R100" s="65">
        <f>$C100*Q100</f>
        <v>6549.3372000000008</v>
      </c>
      <c r="S100" s="39">
        <v>100</v>
      </c>
      <c r="T100" s="65">
        <f>$C100*S100</f>
        <v>6549.3372000000008</v>
      </c>
      <c r="U100" s="39">
        <v>100</v>
      </c>
      <c r="V100" s="65">
        <f>$C100*U100</f>
        <v>6549.3372000000008</v>
      </c>
      <c r="W100" s="39">
        <v>100</v>
      </c>
      <c r="X100" s="65">
        <f>$C100*W100</f>
        <v>6549.3372000000008</v>
      </c>
      <c r="Y100" s="39">
        <v>100</v>
      </c>
      <c r="Z100" s="65">
        <f>$C100*Y100</f>
        <v>6549.3372000000008</v>
      </c>
      <c r="AA100" s="39">
        <v>100</v>
      </c>
      <c r="AB100" s="65">
        <f>$C100*AA100</f>
        <v>6549.3372000000008</v>
      </c>
      <c r="AC100" s="37">
        <f>F100+H100+J100+L100+N100+P100+R100+T100+V100+X100+Z100+AB100</f>
        <v>78592.046400000007</v>
      </c>
      <c r="AD100" s="36"/>
      <c r="AE100" s="18"/>
      <c r="AF100" s="35"/>
      <c r="AG100" s="34"/>
      <c r="AH100" s="33">
        <f>E100+G100+I100+K100+M100+O100+Q100+S100+U100+W100+Y100+AA100</f>
        <v>1200</v>
      </c>
    </row>
    <row r="101" spans="1:34">
      <c r="A101" s="49"/>
      <c r="B101" s="68" t="s">
        <v>25</v>
      </c>
      <c r="C101" s="67">
        <v>57.940659999999994</v>
      </c>
      <c r="D101" s="50" t="s">
        <v>20</v>
      </c>
      <c r="E101" s="39">
        <v>200</v>
      </c>
      <c r="F101" s="65">
        <f>$C101*E101</f>
        <v>11588.132</v>
      </c>
      <c r="G101" s="39">
        <v>200</v>
      </c>
      <c r="H101" s="65">
        <f>$C101*G101</f>
        <v>11588.132</v>
      </c>
      <c r="I101" s="39">
        <v>200</v>
      </c>
      <c r="J101" s="65">
        <v>1</v>
      </c>
      <c r="K101" s="39">
        <v>200</v>
      </c>
      <c r="L101" s="65">
        <f>$C101*K101</f>
        <v>11588.132</v>
      </c>
      <c r="M101" s="39">
        <v>200</v>
      </c>
      <c r="N101" s="65">
        <f>$C101*M101</f>
        <v>11588.132</v>
      </c>
      <c r="O101" s="39">
        <v>200</v>
      </c>
      <c r="P101" s="65">
        <f>$C101*O101</f>
        <v>11588.132</v>
      </c>
      <c r="Q101" s="39">
        <v>200</v>
      </c>
      <c r="R101" s="65">
        <f>$C101*Q101</f>
        <v>11588.132</v>
      </c>
      <c r="S101" s="39">
        <v>200</v>
      </c>
      <c r="T101" s="65">
        <f>$C101*S101</f>
        <v>11588.132</v>
      </c>
      <c r="U101" s="39">
        <v>200</v>
      </c>
      <c r="V101" s="65">
        <f>$C101*U101</f>
        <v>11588.132</v>
      </c>
      <c r="W101" s="39">
        <v>200</v>
      </c>
      <c r="X101" s="65">
        <f>$C101*W101</f>
        <v>11588.132</v>
      </c>
      <c r="Y101" s="39">
        <v>200</v>
      </c>
      <c r="Z101" s="65">
        <f>$C101*Y101</f>
        <v>11588.132</v>
      </c>
      <c r="AA101" s="39">
        <v>200</v>
      </c>
      <c r="AB101" s="65">
        <f>$C101*AA101</f>
        <v>11588.132</v>
      </c>
      <c r="AC101" s="37">
        <f>F101+H101+J101+L101+N101+P101+R101+T101+V101+X101+Z101+AB101</f>
        <v>127470.45199999999</v>
      </c>
      <c r="AD101" s="36"/>
      <c r="AE101" s="18"/>
      <c r="AF101" s="35"/>
      <c r="AG101" s="34"/>
      <c r="AH101" s="33">
        <f>E101+G101+I101+K101+M101+O101+Q101+S101+U101+W101+Y101+AA101</f>
        <v>2400</v>
      </c>
    </row>
    <row r="102" spans="1:34" ht="13.8" thickBot="1">
      <c r="A102" s="49"/>
      <c r="B102" s="66" t="s">
        <v>24</v>
      </c>
      <c r="C102" s="67">
        <v>54.86</v>
      </c>
      <c r="D102" s="50" t="s">
        <v>20</v>
      </c>
      <c r="E102" s="39">
        <v>80</v>
      </c>
      <c r="F102" s="65">
        <f>$C102*E102</f>
        <v>4388.8</v>
      </c>
      <c r="G102" s="39">
        <v>80</v>
      </c>
      <c r="H102" s="65">
        <f>$C102*G102</f>
        <v>4388.8</v>
      </c>
      <c r="I102" s="39">
        <v>80</v>
      </c>
      <c r="J102" s="65">
        <f>$C102*I102</f>
        <v>4388.8</v>
      </c>
      <c r="K102" s="39">
        <v>80</v>
      </c>
      <c r="L102" s="65">
        <f>$C102*K102</f>
        <v>4388.8</v>
      </c>
      <c r="M102" s="39">
        <v>80</v>
      </c>
      <c r="N102" s="65">
        <f>$C102*M102</f>
        <v>4388.8</v>
      </c>
      <c r="O102" s="39">
        <v>80</v>
      </c>
      <c r="P102" s="65">
        <f>$C102*O102</f>
        <v>4388.8</v>
      </c>
      <c r="Q102" s="39">
        <v>80</v>
      </c>
      <c r="R102" s="65">
        <f>$C102*Q102</f>
        <v>4388.8</v>
      </c>
      <c r="S102" s="39">
        <v>80</v>
      </c>
      <c r="T102" s="65">
        <f>$C102*S102</f>
        <v>4388.8</v>
      </c>
      <c r="U102" s="39">
        <v>80</v>
      </c>
      <c r="V102" s="65">
        <f>$C102*U102</f>
        <v>4388.8</v>
      </c>
      <c r="W102" s="39">
        <v>80</v>
      </c>
      <c r="X102" s="65">
        <f>$C102*W102</f>
        <v>4388.8</v>
      </c>
      <c r="Y102" s="39">
        <v>80</v>
      </c>
      <c r="Z102" s="65">
        <f>$C102*Y102</f>
        <v>4388.8</v>
      </c>
      <c r="AA102" s="39">
        <v>80</v>
      </c>
      <c r="AB102" s="65">
        <f>$C102*AA102</f>
        <v>4388.8</v>
      </c>
      <c r="AC102" s="37">
        <f>F102+H102+J102+L102+N102+P102+R102+T102+V102+X102+Z102+AB102</f>
        <v>52665.600000000013</v>
      </c>
      <c r="AD102" s="36"/>
      <c r="AE102" s="18"/>
      <c r="AF102" s="35"/>
      <c r="AG102" s="34"/>
      <c r="AH102" s="33">
        <f>E102+G102+I102+K102+M102+O102+Q102+S102+U102+W102+Y102+AA102</f>
        <v>960</v>
      </c>
    </row>
    <row r="103" spans="1:34">
      <c r="A103" s="49"/>
      <c r="B103" s="66" t="s">
        <v>23</v>
      </c>
      <c r="C103" s="67">
        <v>57.94</v>
      </c>
      <c r="D103" s="50" t="s">
        <v>20</v>
      </c>
      <c r="E103" s="56">
        <v>0</v>
      </c>
      <c r="F103" s="65">
        <f>$C103*E103</f>
        <v>0</v>
      </c>
      <c r="G103" s="56">
        <v>0</v>
      </c>
      <c r="H103" s="65">
        <f>$C103*G103</f>
        <v>0</v>
      </c>
      <c r="I103" s="56">
        <v>0</v>
      </c>
      <c r="J103" s="65">
        <f>$C103*I103</f>
        <v>0</v>
      </c>
      <c r="K103" s="56">
        <v>80</v>
      </c>
      <c r="L103" s="65">
        <f>$C103*K103</f>
        <v>4635.2</v>
      </c>
      <c r="M103" s="56">
        <v>0</v>
      </c>
      <c r="N103" s="65">
        <f>$C103*M103</f>
        <v>0</v>
      </c>
      <c r="O103" s="56">
        <v>0</v>
      </c>
      <c r="P103" s="65">
        <f>$C103*O103</f>
        <v>0</v>
      </c>
      <c r="Q103" s="56">
        <v>0</v>
      </c>
      <c r="R103" s="65">
        <f>$C103*Q103</f>
        <v>0</v>
      </c>
      <c r="S103" s="56">
        <v>80</v>
      </c>
      <c r="T103" s="65">
        <f>$C103*S103</f>
        <v>4635.2</v>
      </c>
      <c r="U103" s="56">
        <v>0</v>
      </c>
      <c r="V103" s="65">
        <f>$C103*U103</f>
        <v>0</v>
      </c>
      <c r="W103" s="56">
        <v>0</v>
      </c>
      <c r="X103" s="65">
        <f>$C103*W103</f>
        <v>0</v>
      </c>
      <c r="Y103" s="56">
        <v>0</v>
      </c>
      <c r="Z103" s="65">
        <f>$C103*Y103</f>
        <v>0</v>
      </c>
      <c r="AA103" s="56">
        <v>0</v>
      </c>
      <c r="AB103" s="65">
        <f>$C103*AA103</f>
        <v>0</v>
      </c>
      <c r="AC103" s="37">
        <f>F103+H103+J103+L103+N103+P103+R103+T103+V103+X103+Z103+AB103</f>
        <v>9270.4</v>
      </c>
      <c r="AD103" s="36"/>
      <c r="AE103" s="18"/>
      <c r="AF103" s="35" t="s">
        <v>21</v>
      </c>
      <c r="AG103" s="34"/>
      <c r="AH103" s="33">
        <f>E103+G103+I103+K103+M103+O103+Q103+S103+U103+W103+Y103+AA103</f>
        <v>160</v>
      </c>
    </row>
    <row r="104" spans="1:34">
      <c r="A104" s="49"/>
      <c r="B104" s="66" t="s">
        <v>21</v>
      </c>
      <c r="C104" s="45" t="s">
        <v>21</v>
      </c>
      <c r="D104" s="50" t="s">
        <v>20</v>
      </c>
      <c r="E104" s="39"/>
      <c r="F104" s="65"/>
      <c r="G104" s="39"/>
      <c r="H104" s="65"/>
      <c r="I104" s="39"/>
      <c r="J104" s="65"/>
      <c r="K104" s="39"/>
      <c r="L104" s="65"/>
      <c r="M104" s="39"/>
      <c r="N104" s="65"/>
      <c r="O104" s="39"/>
      <c r="P104" s="65"/>
      <c r="Q104" s="39"/>
      <c r="R104" s="65"/>
      <c r="S104" s="39"/>
      <c r="T104" s="65"/>
      <c r="U104" s="39"/>
      <c r="V104" s="65"/>
      <c r="W104" s="39"/>
      <c r="X104" s="65"/>
      <c r="Y104" s="39"/>
      <c r="Z104" s="65"/>
      <c r="AA104" s="39"/>
      <c r="AB104" s="65"/>
      <c r="AC104" s="37">
        <f>F104+H104+J104+L104+N104+P104+R104+T104+V104+X104+Z104+AB104</f>
        <v>0</v>
      </c>
      <c r="AD104" s="36"/>
      <c r="AE104" s="18"/>
      <c r="AF104" s="35"/>
      <c r="AG104" s="34"/>
      <c r="AH104" s="33">
        <f>E104+G104+I104+K104+M104+O104+Q104+S104+U104+W104+Y104+AA104</f>
        <v>0</v>
      </c>
    </row>
    <row r="105" spans="1:34" ht="13.8" thickBot="1">
      <c r="A105" s="32"/>
      <c r="B105" s="64" t="s">
        <v>21</v>
      </c>
      <c r="C105" s="47"/>
      <c r="D105" s="44" t="s">
        <v>20</v>
      </c>
      <c r="E105" s="63"/>
      <c r="F105" s="62">
        <f>$C105*E105</f>
        <v>0</v>
      </c>
      <c r="G105" s="63"/>
      <c r="H105" s="62">
        <f>$C105*G105</f>
        <v>0</v>
      </c>
      <c r="I105" s="63"/>
      <c r="J105" s="62">
        <f>$C105*I105</f>
        <v>0</v>
      </c>
      <c r="K105" s="63"/>
      <c r="L105" s="62">
        <f>$C105*K105</f>
        <v>0</v>
      </c>
      <c r="M105" s="63"/>
      <c r="N105" s="62">
        <f>$C105*M105</f>
        <v>0</v>
      </c>
      <c r="O105" s="63"/>
      <c r="P105" s="62">
        <f>$C105*O105</f>
        <v>0</v>
      </c>
      <c r="Q105" s="63"/>
      <c r="R105" s="62">
        <f>$C105*Q105</f>
        <v>0</v>
      </c>
      <c r="S105" s="63"/>
      <c r="T105" s="62">
        <f>$C105*S105</f>
        <v>0</v>
      </c>
      <c r="U105" s="63"/>
      <c r="V105" s="62">
        <f>$C105*U105</f>
        <v>0</v>
      </c>
      <c r="W105" s="63"/>
      <c r="X105" s="62">
        <f>$C105*W105</f>
        <v>0</v>
      </c>
      <c r="Y105" s="63"/>
      <c r="Z105" s="62">
        <f>$C105*Y105</f>
        <v>0</v>
      </c>
      <c r="AA105" s="63"/>
      <c r="AB105" s="62">
        <f>$C105*AA105</f>
        <v>0</v>
      </c>
      <c r="AC105" s="61">
        <f>F105+H105+J105+L105+N105+P105+R105+T105+V105+X105+Z105+AB105</f>
        <v>0</v>
      </c>
      <c r="AD105" s="25"/>
      <c r="AE105" s="18"/>
      <c r="AF105" s="24"/>
      <c r="AG105" s="23"/>
      <c r="AH105" s="33">
        <f>E105+G105+I105+K105+M105+O105+Q105+S105+U105+W105+Y105+AA105</f>
        <v>0</v>
      </c>
    </row>
    <row r="106" spans="1:34">
      <c r="A106" s="60" t="s">
        <v>22</v>
      </c>
      <c r="B106" s="59" t="s">
        <v>21</v>
      </c>
      <c r="C106" s="58"/>
      <c r="D106" s="57" t="s">
        <v>20</v>
      </c>
      <c r="E106" s="56"/>
      <c r="F106" s="55">
        <f>$C106*E106</f>
        <v>0</v>
      </c>
      <c r="G106" s="56"/>
      <c r="H106" s="55">
        <f>$C106*G106</f>
        <v>0</v>
      </c>
      <c r="I106" s="56"/>
      <c r="J106" s="55">
        <f>$C106*I106</f>
        <v>0</v>
      </c>
      <c r="K106" s="56"/>
      <c r="L106" s="55">
        <f>$C106*K106</f>
        <v>0</v>
      </c>
      <c r="M106" s="56"/>
      <c r="N106" s="55">
        <f>$C106*M106</f>
        <v>0</v>
      </c>
      <c r="O106" s="56"/>
      <c r="P106" s="55">
        <f>$C106*O106</f>
        <v>0</v>
      </c>
      <c r="Q106" s="56"/>
      <c r="R106" s="55">
        <f>$C106*Q106</f>
        <v>0</v>
      </c>
      <c r="S106" s="56"/>
      <c r="T106" s="55">
        <f>$C106*S106</f>
        <v>0</v>
      </c>
      <c r="U106" s="56"/>
      <c r="V106" s="55">
        <f>$C106*U106</f>
        <v>0</v>
      </c>
      <c r="W106" s="56"/>
      <c r="X106" s="55">
        <f>$C106*W106</f>
        <v>0</v>
      </c>
      <c r="Y106" s="56"/>
      <c r="Z106" s="55">
        <f>$C106*Y106</f>
        <v>0</v>
      </c>
      <c r="AA106" s="56"/>
      <c r="AB106" s="55">
        <f>$C106*AA106</f>
        <v>0</v>
      </c>
      <c r="AC106" s="54">
        <f>F106+H106+J106+L106+N106+P106+R106+T106+V106+X106+Z106+AB106</f>
        <v>0</v>
      </c>
      <c r="AD106" s="53">
        <f>SUM(AC106:AC119)</f>
        <v>0</v>
      </c>
      <c r="AE106" s="18"/>
      <c r="AF106" s="52"/>
      <c r="AG106" s="51"/>
      <c r="AH106" s="33">
        <f>E106+G106+I106+K106+M106+O106+Q106+S106+U106+W106+Y106+AA106</f>
        <v>0</v>
      </c>
    </row>
    <row r="107" spans="1:34">
      <c r="A107" s="49"/>
      <c r="B107" s="48"/>
      <c r="C107" s="45"/>
      <c r="D107" s="50" t="s">
        <v>20</v>
      </c>
      <c r="E107" s="39"/>
      <c r="F107" s="38">
        <f>$C107*E107</f>
        <v>0</v>
      </c>
      <c r="G107" s="39"/>
      <c r="H107" s="38">
        <f>$C107*G107</f>
        <v>0</v>
      </c>
      <c r="I107" s="39"/>
      <c r="J107" s="38">
        <f>$C107*I107</f>
        <v>0</v>
      </c>
      <c r="K107" s="39"/>
      <c r="L107" s="38">
        <f>$C107*K107</f>
        <v>0</v>
      </c>
      <c r="M107" s="39"/>
      <c r="N107" s="38">
        <f>$C107*M107</f>
        <v>0</v>
      </c>
      <c r="O107" s="39"/>
      <c r="P107" s="38">
        <f>$C107*O107</f>
        <v>0</v>
      </c>
      <c r="Q107" s="39"/>
      <c r="R107" s="38">
        <f>$C107*Q107</f>
        <v>0</v>
      </c>
      <c r="S107" s="39"/>
      <c r="T107" s="38">
        <f>$C107*S107</f>
        <v>0</v>
      </c>
      <c r="U107" s="39"/>
      <c r="V107" s="38">
        <f>$C107*U107</f>
        <v>0</v>
      </c>
      <c r="W107" s="39"/>
      <c r="X107" s="38">
        <f>$C107*W107</f>
        <v>0</v>
      </c>
      <c r="Y107" s="39"/>
      <c r="Z107" s="38">
        <f>$C107*Y107</f>
        <v>0</v>
      </c>
      <c r="AA107" s="39"/>
      <c r="AB107" s="38">
        <f>$C107*AA107</f>
        <v>0</v>
      </c>
      <c r="AC107" s="37">
        <f>F106+H106+J106+L106+N106+P106+R106+T106+V106+X106+Z106+AB106</f>
        <v>0</v>
      </c>
      <c r="AD107" s="36"/>
      <c r="AE107" s="18"/>
      <c r="AF107" s="35"/>
      <c r="AG107" s="34"/>
      <c r="AH107" s="33">
        <f>E106+G106+I106+K106+M106+O106+Q106+S106+U106+W106+Y106+AA106</f>
        <v>0</v>
      </c>
    </row>
    <row r="108" spans="1:34">
      <c r="A108" s="49"/>
      <c r="B108" s="48"/>
      <c r="C108" s="45"/>
      <c r="D108" s="50" t="s">
        <v>20</v>
      </c>
      <c r="E108" s="39"/>
      <c r="F108" s="38">
        <f>$C108*E108</f>
        <v>0</v>
      </c>
      <c r="G108" s="39"/>
      <c r="H108" s="38">
        <f>$C108*G108</f>
        <v>0</v>
      </c>
      <c r="I108" s="39"/>
      <c r="J108" s="38">
        <f>$C108*I108</f>
        <v>0</v>
      </c>
      <c r="K108" s="39"/>
      <c r="L108" s="38">
        <f>$C108*K108</f>
        <v>0</v>
      </c>
      <c r="M108" s="39"/>
      <c r="N108" s="38">
        <f>$C108*M108</f>
        <v>0</v>
      </c>
      <c r="O108" s="39"/>
      <c r="P108" s="38">
        <f>$C108*O108</f>
        <v>0</v>
      </c>
      <c r="Q108" s="39"/>
      <c r="R108" s="38">
        <f>$C108*Q108</f>
        <v>0</v>
      </c>
      <c r="S108" s="39"/>
      <c r="T108" s="38">
        <f>$C108*S108</f>
        <v>0</v>
      </c>
      <c r="U108" s="39"/>
      <c r="V108" s="38">
        <f>$C108*U108</f>
        <v>0</v>
      </c>
      <c r="W108" s="39"/>
      <c r="X108" s="38">
        <f>$C108*W108</f>
        <v>0</v>
      </c>
      <c r="Y108" s="39"/>
      <c r="Z108" s="38">
        <f>$C108*Y108</f>
        <v>0</v>
      </c>
      <c r="AA108" s="39"/>
      <c r="AB108" s="38">
        <f>$C108*AA108</f>
        <v>0</v>
      </c>
      <c r="AC108" s="37">
        <f>F107+H107+J107+L107+N107+P107+R107+T107+V107+X107+Z107+AB107</f>
        <v>0</v>
      </c>
      <c r="AD108" s="36"/>
      <c r="AE108" s="18"/>
      <c r="AF108" s="35"/>
      <c r="AG108" s="34"/>
      <c r="AH108" s="33">
        <f>E107+G107+I107+K107+M107+O107+Q107+S107+U107+W107+Y107+AA107</f>
        <v>0</v>
      </c>
    </row>
    <row r="109" spans="1:34">
      <c r="A109" s="49"/>
      <c r="B109" s="48"/>
      <c r="C109" s="45"/>
      <c r="D109" s="44" t="s">
        <v>20</v>
      </c>
      <c r="E109" s="39"/>
      <c r="F109" s="38">
        <f>$C109*E109</f>
        <v>0</v>
      </c>
      <c r="G109" s="39"/>
      <c r="H109" s="38">
        <f>$C109*G109</f>
        <v>0</v>
      </c>
      <c r="I109" s="39"/>
      <c r="J109" s="38">
        <f>$C109*I109</f>
        <v>0</v>
      </c>
      <c r="K109" s="39"/>
      <c r="L109" s="38">
        <f>$C109*K109</f>
        <v>0</v>
      </c>
      <c r="M109" s="39"/>
      <c r="N109" s="38">
        <f>$C109*M109</f>
        <v>0</v>
      </c>
      <c r="O109" s="39"/>
      <c r="P109" s="38">
        <f>$C109*O109</f>
        <v>0</v>
      </c>
      <c r="Q109" s="39"/>
      <c r="R109" s="38">
        <f>$C109*Q109</f>
        <v>0</v>
      </c>
      <c r="S109" s="39"/>
      <c r="T109" s="38">
        <f>$C109*S109</f>
        <v>0</v>
      </c>
      <c r="U109" s="39"/>
      <c r="V109" s="38">
        <f>$C109*U109</f>
        <v>0</v>
      </c>
      <c r="W109" s="39"/>
      <c r="X109" s="38">
        <f>$C109*W109</f>
        <v>0</v>
      </c>
      <c r="Y109" s="39"/>
      <c r="Z109" s="38">
        <f>$C109*Y109</f>
        <v>0</v>
      </c>
      <c r="AA109" s="39"/>
      <c r="AB109" s="38">
        <f>$C109*AA109</f>
        <v>0</v>
      </c>
      <c r="AC109" s="37">
        <f>F108+H108+J108+L108+N108+P108+R108+T108+V108+X108+Z108+AB108</f>
        <v>0</v>
      </c>
      <c r="AD109" s="36"/>
      <c r="AE109" s="18"/>
      <c r="AF109" s="35"/>
      <c r="AG109" s="34"/>
      <c r="AH109" s="33">
        <f>E108+G108+I108+K108+M108+O108+Q108+S108+U108+W108+Y108+AA108</f>
        <v>0</v>
      </c>
    </row>
    <row r="110" spans="1:34">
      <c r="A110" s="43"/>
      <c r="B110" s="48"/>
      <c r="C110" s="47"/>
      <c r="D110" s="44" t="s">
        <v>20</v>
      </c>
      <c r="E110" s="39"/>
      <c r="F110" s="38">
        <f>$C110*E110</f>
        <v>0</v>
      </c>
      <c r="G110" s="39"/>
      <c r="H110" s="38">
        <f>$C110*G110</f>
        <v>0</v>
      </c>
      <c r="I110" s="39"/>
      <c r="J110" s="38">
        <f>$C110*I110</f>
        <v>0</v>
      </c>
      <c r="K110" s="39"/>
      <c r="L110" s="38">
        <f>$C110*K110</f>
        <v>0</v>
      </c>
      <c r="M110" s="39"/>
      <c r="N110" s="38">
        <f>$C110*M110</f>
        <v>0</v>
      </c>
      <c r="O110" s="39"/>
      <c r="P110" s="38">
        <f>$C110*O110</f>
        <v>0</v>
      </c>
      <c r="Q110" s="39"/>
      <c r="R110" s="38">
        <f>$C110*Q110</f>
        <v>0</v>
      </c>
      <c r="S110" s="39"/>
      <c r="T110" s="38">
        <f>$C110*S110</f>
        <v>0</v>
      </c>
      <c r="U110" s="39"/>
      <c r="V110" s="38">
        <f>$C110*U110</f>
        <v>0</v>
      </c>
      <c r="W110" s="39"/>
      <c r="X110" s="38">
        <f>$C110*W110</f>
        <v>0</v>
      </c>
      <c r="Y110" s="39"/>
      <c r="Z110" s="38">
        <f>$C110*Y110</f>
        <v>0</v>
      </c>
      <c r="AA110" s="39"/>
      <c r="AB110" s="38">
        <f>$C110*AA110</f>
        <v>0</v>
      </c>
      <c r="AC110" s="37">
        <f>F109+H109+J109+L109+N109+P109+R109+T109+V109+X109+Z109+AB109</f>
        <v>0</v>
      </c>
      <c r="AD110" s="36"/>
      <c r="AE110" s="18"/>
      <c r="AF110" s="35"/>
      <c r="AG110" s="34"/>
      <c r="AH110" s="33">
        <f>E109+G109+I109+K109+M109+O109+Q109+S109+U109+W109+Y109+AA109</f>
        <v>0</v>
      </c>
    </row>
    <row r="111" spans="1:34">
      <c r="A111" s="43"/>
      <c r="B111" s="48"/>
      <c r="C111" s="47"/>
      <c r="D111" s="44" t="s">
        <v>20</v>
      </c>
      <c r="E111" s="39"/>
      <c r="F111" s="38">
        <f>$C111*E111</f>
        <v>0</v>
      </c>
      <c r="G111" s="39"/>
      <c r="H111" s="38">
        <f>$C111*G111</f>
        <v>0</v>
      </c>
      <c r="I111" s="39"/>
      <c r="J111" s="38">
        <f>$C111*I111</f>
        <v>0</v>
      </c>
      <c r="K111" s="39"/>
      <c r="L111" s="38">
        <f>$C111*K111</f>
        <v>0</v>
      </c>
      <c r="M111" s="39"/>
      <c r="N111" s="38">
        <f>$C111*M111</f>
        <v>0</v>
      </c>
      <c r="O111" s="39"/>
      <c r="P111" s="38">
        <f>$C111*O111</f>
        <v>0</v>
      </c>
      <c r="Q111" s="39"/>
      <c r="R111" s="38">
        <f>$C111*Q111</f>
        <v>0</v>
      </c>
      <c r="S111" s="39"/>
      <c r="T111" s="38">
        <f>$C111*S111</f>
        <v>0</v>
      </c>
      <c r="U111" s="39"/>
      <c r="V111" s="38">
        <f>$C111*U111</f>
        <v>0</v>
      </c>
      <c r="W111" s="39"/>
      <c r="X111" s="38">
        <f>$C111*W111</f>
        <v>0</v>
      </c>
      <c r="Y111" s="39"/>
      <c r="Z111" s="38">
        <f>$C111*Y111</f>
        <v>0</v>
      </c>
      <c r="AA111" s="39"/>
      <c r="AB111" s="38">
        <f>$C111*AA111</f>
        <v>0</v>
      </c>
      <c r="AC111" s="37">
        <f>F110+H110+J110+L110+N110+P110+R110+T110+V110+X110+Z110+AB110</f>
        <v>0</v>
      </c>
      <c r="AD111" s="36"/>
      <c r="AE111" s="18"/>
      <c r="AF111" s="35"/>
      <c r="AG111" s="34"/>
      <c r="AH111" s="33">
        <f>E110+G110+I110+K110+M110+O110+Q110+S110+U110+W110+Y110+AA110</f>
        <v>0</v>
      </c>
    </row>
    <row r="112" spans="1:34">
      <c r="A112" s="43"/>
      <c r="B112" s="48"/>
      <c r="C112" s="47"/>
      <c r="D112" s="44" t="s">
        <v>20</v>
      </c>
      <c r="E112" s="39"/>
      <c r="F112" s="38">
        <f>$C112*E112</f>
        <v>0</v>
      </c>
      <c r="G112" s="39"/>
      <c r="H112" s="38">
        <f>$C112*G112</f>
        <v>0</v>
      </c>
      <c r="I112" s="39"/>
      <c r="J112" s="38">
        <f>$C112*I112</f>
        <v>0</v>
      </c>
      <c r="K112" s="39"/>
      <c r="L112" s="38">
        <f>$C112*K112</f>
        <v>0</v>
      </c>
      <c r="M112" s="39"/>
      <c r="N112" s="38">
        <f>$C112*M112</f>
        <v>0</v>
      </c>
      <c r="O112" s="39"/>
      <c r="P112" s="38">
        <f>$C112*O112</f>
        <v>0</v>
      </c>
      <c r="Q112" s="39"/>
      <c r="R112" s="38">
        <f>$C112*Q112</f>
        <v>0</v>
      </c>
      <c r="S112" s="39"/>
      <c r="T112" s="38">
        <f>$C112*S112</f>
        <v>0</v>
      </c>
      <c r="U112" s="39"/>
      <c r="V112" s="38">
        <f>$C112*U112</f>
        <v>0</v>
      </c>
      <c r="W112" s="39"/>
      <c r="X112" s="38">
        <f>$C112*W112</f>
        <v>0</v>
      </c>
      <c r="Y112" s="39"/>
      <c r="Z112" s="38">
        <f>$C112*Y112</f>
        <v>0</v>
      </c>
      <c r="AA112" s="39"/>
      <c r="AB112" s="38">
        <f>$C112*AA112</f>
        <v>0</v>
      </c>
      <c r="AC112" s="37">
        <f>F111+H111+J111+L111+N111+P111+R111+T111+V111+X111+Z111+AB111</f>
        <v>0</v>
      </c>
      <c r="AD112" s="36"/>
      <c r="AE112" s="18"/>
      <c r="AF112" s="35"/>
      <c r="AG112" s="34"/>
      <c r="AH112" s="33">
        <f>E111+G111+I111+K111+M111+O111+Q111+S111+U111+W111+Y111+AA111</f>
        <v>0</v>
      </c>
    </row>
    <row r="113" spans="1:34">
      <c r="A113" s="43"/>
      <c r="B113" s="48" t="s">
        <v>21</v>
      </c>
      <c r="C113" s="47"/>
      <c r="D113" s="44" t="s">
        <v>20</v>
      </c>
      <c r="E113" s="39"/>
      <c r="F113" s="38">
        <f>$C113*E113</f>
        <v>0</v>
      </c>
      <c r="G113" s="39"/>
      <c r="H113" s="38">
        <f>$C113*G113</f>
        <v>0</v>
      </c>
      <c r="I113" s="39"/>
      <c r="J113" s="38">
        <f>$C113*I113</f>
        <v>0</v>
      </c>
      <c r="K113" s="39"/>
      <c r="L113" s="38">
        <f>$C113*K113</f>
        <v>0</v>
      </c>
      <c r="M113" s="39"/>
      <c r="N113" s="38">
        <f>$C113*M113</f>
        <v>0</v>
      </c>
      <c r="O113" s="39"/>
      <c r="P113" s="38">
        <f>$C113*O113</f>
        <v>0</v>
      </c>
      <c r="Q113" s="39"/>
      <c r="R113" s="38">
        <f>$C113*Q113</f>
        <v>0</v>
      </c>
      <c r="S113" s="39"/>
      <c r="T113" s="38">
        <f>$C113*S113</f>
        <v>0</v>
      </c>
      <c r="U113" s="39"/>
      <c r="V113" s="38">
        <f>$C113*U113</f>
        <v>0</v>
      </c>
      <c r="W113" s="39"/>
      <c r="X113" s="38">
        <f>$C113*W113</f>
        <v>0</v>
      </c>
      <c r="Y113" s="39"/>
      <c r="Z113" s="38">
        <f>$C113*Y113</f>
        <v>0</v>
      </c>
      <c r="AA113" s="39"/>
      <c r="AB113" s="38">
        <f>$C113*AA113</f>
        <v>0</v>
      </c>
      <c r="AC113" s="37">
        <f>F112+H112+J112+L112+N112+P112+R112+T112+V112+X112+Z112+AB112</f>
        <v>0</v>
      </c>
      <c r="AD113" s="36"/>
      <c r="AE113" s="18"/>
      <c r="AF113" s="35"/>
      <c r="AG113" s="34"/>
      <c r="AH113" s="33">
        <f>E112+G112+I112+K112+M112+O112+Q112+S112+U112+W112+Y112+AA112</f>
        <v>0</v>
      </c>
    </row>
    <row r="114" spans="1:34">
      <c r="A114" s="43"/>
      <c r="B114" s="48"/>
      <c r="C114" s="47"/>
      <c r="D114" s="44" t="s">
        <v>20</v>
      </c>
      <c r="E114" s="39"/>
      <c r="F114" s="38">
        <f>$C114*E114</f>
        <v>0</v>
      </c>
      <c r="G114" s="39"/>
      <c r="H114" s="38">
        <f>$C114*G114</f>
        <v>0</v>
      </c>
      <c r="I114" s="39"/>
      <c r="J114" s="38">
        <f>$C114*I114</f>
        <v>0</v>
      </c>
      <c r="K114" s="39"/>
      <c r="L114" s="38">
        <f>$C114*K114</f>
        <v>0</v>
      </c>
      <c r="M114" s="39"/>
      <c r="N114" s="38">
        <f>$C114*M114</f>
        <v>0</v>
      </c>
      <c r="O114" s="39"/>
      <c r="P114" s="38">
        <f>$C114*O114</f>
        <v>0</v>
      </c>
      <c r="Q114" s="39"/>
      <c r="R114" s="38">
        <f>$C114*Q114</f>
        <v>0</v>
      </c>
      <c r="S114" s="39"/>
      <c r="T114" s="38">
        <f>$C114*S114</f>
        <v>0</v>
      </c>
      <c r="U114" s="39"/>
      <c r="V114" s="38">
        <f>$C114*U114</f>
        <v>0</v>
      </c>
      <c r="W114" s="39"/>
      <c r="X114" s="38">
        <f>$C114*W114</f>
        <v>0</v>
      </c>
      <c r="Y114" s="39"/>
      <c r="Z114" s="38">
        <f>$C114*Y114</f>
        <v>0</v>
      </c>
      <c r="AA114" s="39"/>
      <c r="AB114" s="38">
        <f>$C114*AA114</f>
        <v>0</v>
      </c>
      <c r="AC114" s="37">
        <f>F113+H113+J113+L113+N113+P113+R113+T113+V113+X113+Z113+AB113</f>
        <v>0</v>
      </c>
      <c r="AD114" s="36"/>
      <c r="AE114" s="18"/>
      <c r="AF114" s="35"/>
      <c r="AG114" s="34"/>
      <c r="AH114" s="33">
        <f>E113+G113+I113+K113+M113+O113+Q113+S113+U113+W113+Y113+AA113</f>
        <v>0</v>
      </c>
    </row>
    <row r="115" spans="1:34">
      <c r="A115" s="43"/>
      <c r="B115" s="46"/>
      <c r="C115" s="45"/>
      <c r="D115" s="44" t="s">
        <v>20</v>
      </c>
      <c r="E115" s="39"/>
      <c r="F115" s="38">
        <f>$C115*E115</f>
        <v>0</v>
      </c>
      <c r="G115" s="39"/>
      <c r="H115" s="38">
        <f>$C115*G115</f>
        <v>0</v>
      </c>
      <c r="I115" s="39"/>
      <c r="J115" s="38">
        <f>$C115*I115</f>
        <v>0</v>
      </c>
      <c r="K115" s="39"/>
      <c r="L115" s="38">
        <f>$C115*K115</f>
        <v>0</v>
      </c>
      <c r="M115" s="39"/>
      <c r="N115" s="38">
        <f>$C115*M115</f>
        <v>0</v>
      </c>
      <c r="O115" s="39"/>
      <c r="P115" s="38">
        <f>$C115*O115</f>
        <v>0</v>
      </c>
      <c r="Q115" s="39"/>
      <c r="R115" s="38">
        <f>$C115*Q115</f>
        <v>0</v>
      </c>
      <c r="S115" s="39"/>
      <c r="T115" s="38">
        <f>$C115*S115</f>
        <v>0</v>
      </c>
      <c r="U115" s="39"/>
      <c r="V115" s="38">
        <f>$C115*U115</f>
        <v>0</v>
      </c>
      <c r="W115" s="39"/>
      <c r="X115" s="38">
        <f>$C115*W115</f>
        <v>0</v>
      </c>
      <c r="Y115" s="39"/>
      <c r="Z115" s="38">
        <f>$C115*Y115</f>
        <v>0</v>
      </c>
      <c r="AA115" s="39"/>
      <c r="AB115" s="38">
        <f>$C115*AA115</f>
        <v>0</v>
      </c>
      <c r="AC115" s="37">
        <f>F114+H114+J114+L114+N114+P114+R114+T114+V114+X114+Z114+AB114</f>
        <v>0</v>
      </c>
      <c r="AD115" s="36"/>
      <c r="AE115" s="18"/>
      <c r="AF115" s="35"/>
      <c r="AG115" s="34"/>
      <c r="AH115" s="33">
        <f>E114+G114+I114+K114+M114+O114+Q114+S114+U114+W114+Y114+AA114</f>
        <v>0</v>
      </c>
    </row>
    <row r="116" spans="1:34">
      <c r="A116" s="43"/>
      <c r="B116" s="46"/>
      <c r="C116" s="45"/>
      <c r="D116" s="44" t="s">
        <v>20</v>
      </c>
      <c r="E116" s="39"/>
      <c r="F116" s="38">
        <f>$C116*E116</f>
        <v>0</v>
      </c>
      <c r="G116" s="39"/>
      <c r="H116" s="38">
        <f>$C116*G116</f>
        <v>0</v>
      </c>
      <c r="I116" s="39"/>
      <c r="J116" s="38">
        <f>$C116*I116</f>
        <v>0</v>
      </c>
      <c r="K116" s="39"/>
      <c r="L116" s="38">
        <f>$C116*K116</f>
        <v>0</v>
      </c>
      <c r="M116" s="39"/>
      <c r="N116" s="38">
        <f>$C116*M116</f>
        <v>0</v>
      </c>
      <c r="O116" s="39"/>
      <c r="P116" s="38">
        <f>$C116*O116</f>
        <v>0</v>
      </c>
      <c r="Q116" s="39"/>
      <c r="R116" s="38">
        <f>$C116*Q116</f>
        <v>0</v>
      </c>
      <c r="S116" s="39"/>
      <c r="T116" s="38">
        <f>$C116*S116</f>
        <v>0</v>
      </c>
      <c r="U116" s="39"/>
      <c r="V116" s="38">
        <f>$C116*U116</f>
        <v>0</v>
      </c>
      <c r="W116" s="39"/>
      <c r="X116" s="38">
        <f>$C116*W116</f>
        <v>0</v>
      </c>
      <c r="Y116" s="39"/>
      <c r="Z116" s="38">
        <f>$C116*Y116</f>
        <v>0</v>
      </c>
      <c r="AA116" s="39"/>
      <c r="AB116" s="38">
        <f>$C116*AA116</f>
        <v>0</v>
      </c>
      <c r="AC116" s="37">
        <f>F115+H115+J115+L115+N115+P115+R115+T115+V115+X115+Z115+AB115</f>
        <v>0</v>
      </c>
      <c r="AD116" s="36"/>
      <c r="AE116" s="18"/>
      <c r="AF116" s="35"/>
      <c r="AG116" s="34"/>
      <c r="AH116" s="33">
        <f>E115+G115+I115+K115+M115+O115+Q115+S115+U115+W115+Y115+AA115</f>
        <v>0</v>
      </c>
    </row>
    <row r="117" spans="1:34">
      <c r="A117" s="43"/>
      <c r="B117" s="46"/>
      <c r="C117" s="45"/>
      <c r="D117" s="44" t="s">
        <v>20</v>
      </c>
      <c r="E117" s="39"/>
      <c r="F117" s="38">
        <f>$C117*E117</f>
        <v>0</v>
      </c>
      <c r="G117" s="39"/>
      <c r="H117" s="38">
        <f>$C117*G117</f>
        <v>0</v>
      </c>
      <c r="I117" s="39"/>
      <c r="J117" s="38">
        <f>$C117*I117</f>
        <v>0</v>
      </c>
      <c r="K117" s="39"/>
      <c r="L117" s="38">
        <f>$C117*K117</f>
        <v>0</v>
      </c>
      <c r="M117" s="39"/>
      <c r="N117" s="38">
        <f>$C117*M117</f>
        <v>0</v>
      </c>
      <c r="O117" s="39"/>
      <c r="P117" s="38">
        <f>$C117*O117</f>
        <v>0</v>
      </c>
      <c r="Q117" s="39"/>
      <c r="R117" s="38">
        <f>$C117*Q117</f>
        <v>0</v>
      </c>
      <c r="S117" s="39"/>
      <c r="T117" s="38">
        <f>$C117*S117</f>
        <v>0</v>
      </c>
      <c r="U117" s="39"/>
      <c r="V117" s="38">
        <f>$C117*U117</f>
        <v>0</v>
      </c>
      <c r="W117" s="39"/>
      <c r="X117" s="38">
        <f>$C117*W117</f>
        <v>0</v>
      </c>
      <c r="Y117" s="39"/>
      <c r="Z117" s="38">
        <f>$C117*Y117</f>
        <v>0</v>
      </c>
      <c r="AA117" s="39"/>
      <c r="AB117" s="38">
        <f>$C117*AA117</f>
        <v>0</v>
      </c>
      <c r="AC117" s="37">
        <f>F116+H116+J116+L116+N116+P116+R116+T116+V116+X116+Z116+AB116</f>
        <v>0</v>
      </c>
      <c r="AD117" s="36"/>
      <c r="AE117" s="18"/>
      <c r="AF117" s="35"/>
      <c r="AG117" s="34"/>
      <c r="AH117" s="33">
        <f>E116+G116+I116+K116+M116+O116+Q116+S116+U116+W116+Y116+AA116</f>
        <v>0</v>
      </c>
    </row>
    <row r="118" spans="1:34" ht="13.8" thickBot="1">
      <c r="A118" s="43"/>
      <c r="B118" s="42"/>
      <c r="C118" s="41"/>
      <c r="D118" s="40" t="s">
        <v>20</v>
      </c>
      <c r="E118" s="39"/>
      <c r="F118" s="38">
        <f>$C118*E118</f>
        <v>0</v>
      </c>
      <c r="G118" s="39"/>
      <c r="H118" s="38">
        <f>$C118*G118</f>
        <v>0</v>
      </c>
      <c r="I118" s="39"/>
      <c r="J118" s="38">
        <f>$C118*I118</f>
        <v>0</v>
      </c>
      <c r="K118" s="39"/>
      <c r="L118" s="38">
        <f>$C118*K118</f>
        <v>0</v>
      </c>
      <c r="M118" s="39"/>
      <c r="N118" s="38">
        <f>$C118*M118</f>
        <v>0</v>
      </c>
      <c r="O118" s="39"/>
      <c r="P118" s="38">
        <f>$C118*O118</f>
        <v>0</v>
      </c>
      <c r="Q118" s="39"/>
      <c r="R118" s="38">
        <f>$C118*Q118</f>
        <v>0</v>
      </c>
      <c r="S118" s="39"/>
      <c r="T118" s="38">
        <f>$C118*S118</f>
        <v>0</v>
      </c>
      <c r="U118" s="39"/>
      <c r="V118" s="38">
        <f>$C118*U118</f>
        <v>0</v>
      </c>
      <c r="W118" s="39"/>
      <c r="X118" s="38">
        <f>$C118*W118</f>
        <v>0</v>
      </c>
      <c r="Y118" s="39"/>
      <c r="Z118" s="38">
        <f>$C118*Y118</f>
        <v>0</v>
      </c>
      <c r="AA118" s="39"/>
      <c r="AB118" s="38">
        <f>$C118*AA118</f>
        <v>0</v>
      </c>
      <c r="AC118" s="37">
        <f>F117+H117+J117+L117+N117+P117+R117+T117+V117+X117+Z117+AB117</f>
        <v>0</v>
      </c>
      <c r="AD118" s="36"/>
      <c r="AE118" s="18"/>
      <c r="AF118" s="35"/>
      <c r="AG118" s="34"/>
      <c r="AH118" s="33">
        <f>E117+G117+I117+K117+M117+O117+Q117+S117+U117+W117+Y117+AA117</f>
        <v>0</v>
      </c>
    </row>
    <row r="119" spans="1:34" ht="13.8" thickBot="1">
      <c r="A119" s="32"/>
      <c r="B119" s="31" t="s">
        <v>19</v>
      </c>
      <c r="C119" s="31"/>
      <c r="D119" s="31"/>
      <c r="E119" s="31"/>
      <c r="F119" s="29">
        <f>SUM(F67:F118)</f>
        <v>23015.569200000002</v>
      </c>
      <c r="G119" s="30"/>
      <c r="H119" s="29">
        <f>SUM(H67:H118)</f>
        <v>24015.569200000002</v>
      </c>
      <c r="I119" s="28"/>
      <c r="J119" s="29">
        <f>SUM(J67:J118)</f>
        <v>17428.4372</v>
      </c>
      <c r="K119" s="28"/>
      <c r="L119" s="29">
        <f>SUM(L67:L118)</f>
        <v>63150.769200000002</v>
      </c>
      <c r="M119" s="28"/>
      <c r="N119" s="29">
        <f>SUM(N67:N118)</f>
        <v>23015.569200000002</v>
      </c>
      <c r="O119" s="28"/>
      <c r="P119" s="29">
        <f>SUM(P67:P118)</f>
        <v>85015.569199999998</v>
      </c>
      <c r="Q119" s="28"/>
      <c r="R119" s="29">
        <f>SUM(R67:R118)</f>
        <v>62015.569200000005</v>
      </c>
      <c r="S119" s="28"/>
      <c r="T119" s="29">
        <f>SUM(T67:T118)</f>
        <v>40050.769200000002</v>
      </c>
      <c r="U119" s="28"/>
      <c r="V119" s="29">
        <f>SUM(V67:V118)</f>
        <v>579015.56920000003</v>
      </c>
      <c r="W119" s="28"/>
      <c r="X119" s="29">
        <f>SUM(X67:X118)</f>
        <v>556015.56920000003</v>
      </c>
      <c r="Y119" s="28"/>
      <c r="Z119" s="29">
        <f>SUM(Z67:Z118)</f>
        <v>624015.56920000003</v>
      </c>
      <c r="AA119" s="28"/>
      <c r="AB119" s="27">
        <f>SUM(AB67:AB118)</f>
        <v>63015.569200000005</v>
      </c>
      <c r="AC119" s="26">
        <f>F118+H118+J118+L118+N118+P118+R118+T118+V118+X118+Z118+AB118</f>
        <v>0</v>
      </c>
      <c r="AD119" s="25"/>
      <c r="AE119" s="18"/>
      <c r="AF119" s="24"/>
      <c r="AG119" s="23"/>
      <c r="AH119" s="22">
        <f>E118+G118+I118+K118+M118+O118+Q118+S118+U118+W118+Y118+AA118</f>
        <v>0</v>
      </c>
    </row>
    <row r="120" spans="1:34" ht="13.8" thickBot="1">
      <c r="AC120" s="21">
        <f>SUM(AC67:AC119)</f>
        <v>2159770.0984</v>
      </c>
      <c r="AD120" s="20"/>
      <c r="AE120" s="18"/>
      <c r="AF120" s="18"/>
      <c r="AG120" s="18"/>
      <c r="AH120" s="18"/>
    </row>
    <row r="121" spans="1:34" ht="17.399999999999999">
      <c r="AC121" s="19"/>
      <c r="AD121" s="19"/>
      <c r="AE121" s="19"/>
    </row>
    <row r="123" spans="1:34" ht="14.4">
      <c r="A123" s="18"/>
      <c r="B123" s="13" t="s">
        <v>18</v>
      </c>
      <c r="C123" s="13"/>
      <c r="D123" s="13" t="s">
        <v>17</v>
      </c>
      <c r="E123" s="13"/>
      <c r="F123" s="17">
        <f>F119+F59</f>
        <v>132981.81920000003</v>
      </c>
      <c r="G123" s="16"/>
      <c r="H123" s="15">
        <f>H119+H59</f>
        <v>60499.419199999989</v>
      </c>
      <c r="I123" s="16"/>
      <c r="J123" s="15">
        <f>J119+J59</f>
        <v>59694.6872</v>
      </c>
      <c r="K123" s="16"/>
      <c r="L123" s="15">
        <f>L119+L59</f>
        <v>116734.6192</v>
      </c>
      <c r="M123" s="16"/>
      <c r="N123" s="15">
        <f>N119+N59</f>
        <v>66181.819199999998</v>
      </c>
      <c r="O123" s="16"/>
      <c r="P123" s="15">
        <f>P119+P59</f>
        <v>121120.8792</v>
      </c>
      <c r="Q123" s="16"/>
      <c r="R123" s="15">
        <f>R119+R59</f>
        <v>112281.8192</v>
      </c>
      <c r="S123" s="16"/>
      <c r="T123" s="15">
        <f>T119+T59</f>
        <v>78534.619199999986</v>
      </c>
      <c r="U123" s="16"/>
      <c r="V123" s="15">
        <f>V119+V59</f>
        <v>623281.81920000003</v>
      </c>
      <c r="W123" s="16"/>
      <c r="X123" s="15">
        <f>X119+X59</f>
        <v>608499.4192</v>
      </c>
      <c r="Y123" s="16"/>
      <c r="Z123" s="15">
        <f>Z119+Z59</f>
        <v>668281.81920000003</v>
      </c>
      <c r="AA123" s="16"/>
      <c r="AB123" s="15">
        <f>AB119+AB59</f>
        <v>101299.4192</v>
      </c>
      <c r="AC123" s="14">
        <f>AC120+AC59</f>
        <v>2749392.1584000001</v>
      </c>
    </row>
    <row r="124" spans="1:34" ht="14.4">
      <c r="B124" s="13" t="s">
        <v>16</v>
      </c>
      <c r="C124" s="13"/>
      <c r="D124" s="13"/>
      <c r="E124" s="13"/>
      <c r="F124" s="12">
        <v>90000</v>
      </c>
    </row>
    <row r="125" spans="1:34" ht="14.4">
      <c r="B125" s="13" t="s">
        <v>2</v>
      </c>
      <c r="C125" s="13"/>
      <c r="D125" s="13"/>
      <c r="E125" s="13"/>
      <c r="F125" s="12">
        <f>AC123/F124</f>
        <v>30.54880176</v>
      </c>
    </row>
  </sheetData>
  <mergeCells count="167">
    <mergeCell ref="B123:E123"/>
    <mergeCell ref="B124:E124"/>
    <mergeCell ref="B125:E125"/>
    <mergeCell ref="AF117:AG117"/>
    <mergeCell ref="AF118:AG118"/>
    <mergeCell ref="B119:E119"/>
    <mergeCell ref="AF119:AG119"/>
    <mergeCell ref="AC120:AD120"/>
    <mergeCell ref="AC121:AE121"/>
    <mergeCell ref="AF114:AG114"/>
    <mergeCell ref="AF115:AG115"/>
    <mergeCell ref="AF116:AG116"/>
    <mergeCell ref="AF103:AG103"/>
    <mergeCell ref="AF104:AG104"/>
    <mergeCell ref="AF105:AG105"/>
    <mergeCell ref="AF97:AG97"/>
    <mergeCell ref="AF98:AG98"/>
    <mergeCell ref="A99:A105"/>
    <mergeCell ref="AD99:AD105"/>
    <mergeCell ref="AF99:AG99"/>
    <mergeCell ref="AF100:AG100"/>
    <mergeCell ref="AF101:AG101"/>
    <mergeCell ref="AF102:AG102"/>
    <mergeCell ref="A106:A119"/>
    <mergeCell ref="AD106:AD119"/>
    <mergeCell ref="AF106:AG106"/>
    <mergeCell ref="AF107:AG107"/>
    <mergeCell ref="AF108:AG108"/>
    <mergeCell ref="AF109:AG109"/>
    <mergeCell ref="AF110:AG110"/>
    <mergeCell ref="AF111:AG111"/>
    <mergeCell ref="AF112:AG112"/>
    <mergeCell ref="AF113:AG113"/>
    <mergeCell ref="A79:A88"/>
    <mergeCell ref="AD79:AD88"/>
    <mergeCell ref="AF79:AG79"/>
    <mergeCell ref="AF80:AG80"/>
    <mergeCell ref="AF81:AG81"/>
    <mergeCell ref="AF82:AG82"/>
    <mergeCell ref="AF83:AG83"/>
    <mergeCell ref="AF84:AG84"/>
    <mergeCell ref="AF85:AG85"/>
    <mergeCell ref="AF86:AG86"/>
    <mergeCell ref="A89:A98"/>
    <mergeCell ref="AD89:AD98"/>
    <mergeCell ref="AF89:AG89"/>
    <mergeCell ref="AF90:AG90"/>
    <mergeCell ref="AF91:AG91"/>
    <mergeCell ref="AF92:AG92"/>
    <mergeCell ref="AF93:AG93"/>
    <mergeCell ref="AF94:AG94"/>
    <mergeCell ref="AF95:AG95"/>
    <mergeCell ref="AF96:AG96"/>
    <mergeCell ref="W65:X65"/>
    <mergeCell ref="Y65:Z65"/>
    <mergeCell ref="B65:D65"/>
    <mergeCell ref="E65:F65"/>
    <mergeCell ref="AF87:AG87"/>
    <mergeCell ref="AF88:AG88"/>
    <mergeCell ref="AF75:AG75"/>
    <mergeCell ref="AF76:AG76"/>
    <mergeCell ref="AF77:AG77"/>
    <mergeCell ref="AF78:AG78"/>
    <mergeCell ref="AA65:AB65"/>
    <mergeCell ref="AF65:AG66"/>
    <mergeCell ref="AD67:AD76"/>
    <mergeCell ref="AF67:AG67"/>
    <mergeCell ref="AF68:AG68"/>
    <mergeCell ref="AF69:AG69"/>
    <mergeCell ref="B59:E59"/>
    <mergeCell ref="AC60:AD60"/>
    <mergeCell ref="A63:AD63"/>
    <mergeCell ref="AF63:AG63"/>
    <mergeCell ref="AF73:AG73"/>
    <mergeCell ref="AF74:AG74"/>
    <mergeCell ref="A67:A76"/>
    <mergeCell ref="AF70:AG70"/>
    <mergeCell ref="AF71:AG71"/>
    <mergeCell ref="AF72:AG72"/>
    <mergeCell ref="G65:H65"/>
    <mergeCell ref="I65:J65"/>
    <mergeCell ref="K65:L65"/>
    <mergeCell ref="M65:N65"/>
    <mergeCell ref="AF57:AG57"/>
    <mergeCell ref="AF58:AG58"/>
    <mergeCell ref="O65:P65"/>
    <mergeCell ref="Q65:R65"/>
    <mergeCell ref="S65:T65"/>
    <mergeCell ref="U65:V65"/>
    <mergeCell ref="AF43:AG43"/>
    <mergeCell ref="AF44:AG44"/>
    <mergeCell ref="A45:A58"/>
    <mergeCell ref="AD45:AD58"/>
    <mergeCell ref="AF45:AG45"/>
    <mergeCell ref="AF46:AG46"/>
    <mergeCell ref="AF47:AG47"/>
    <mergeCell ref="AF48:AG48"/>
    <mergeCell ref="AF49:AG49"/>
    <mergeCell ref="AF50:AG50"/>
    <mergeCell ref="AF51:AG51"/>
    <mergeCell ref="AF52:AG52"/>
    <mergeCell ref="AF53:AG53"/>
    <mergeCell ref="AF54:AG54"/>
    <mergeCell ref="AF55:AG55"/>
    <mergeCell ref="AF56:AG56"/>
    <mergeCell ref="AF35:AG35"/>
    <mergeCell ref="AF36:AG36"/>
    <mergeCell ref="AF37:AG37"/>
    <mergeCell ref="AF38:AG38"/>
    <mergeCell ref="A39:A44"/>
    <mergeCell ref="AD39:AD44"/>
    <mergeCell ref="AF39:AG39"/>
    <mergeCell ref="AF40:AG40"/>
    <mergeCell ref="AF41:AG41"/>
    <mergeCell ref="AF42:AG42"/>
    <mergeCell ref="A19:A28"/>
    <mergeCell ref="AD19:AD28"/>
    <mergeCell ref="AF19:AG19"/>
    <mergeCell ref="AF20:AG20"/>
    <mergeCell ref="AF21:AG21"/>
    <mergeCell ref="AF22:AG22"/>
    <mergeCell ref="AF23:AG23"/>
    <mergeCell ref="AF24:AG24"/>
    <mergeCell ref="AF25:AG25"/>
    <mergeCell ref="AF26:AG26"/>
    <mergeCell ref="AF27:AG27"/>
    <mergeCell ref="AF28:AG28"/>
    <mergeCell ref="A29:A38"/>
    <mergeCell ref="AD29:AD38"/>
    <mergeCell ref="AF29:AG29"/>
    <mergeCell ref="AF30:AG30"/>
    <mergeCell ref="AF31:AG31"/>
    <mergeCell ref="AF32:AG32"/>
    <mergeCell ref="AF33:AG33"/>
    <mergeCell ref="AF34:AG34"/>
    <mergeCell ref="A5:A18"/>
    <mergeCell ref="AD5:AD18"/>
    <mergeCell ref="AF5:AG5"/>
    <mergeCell ref="AF6:AG6"/>
    <mergeCell ref="AF7:AG7"/>
    <mergeCell ref="AF8:AG8"/>
    <mergeCell ref="AF9:AG9"/>
    <mergeCell ref="AF10:AG10"/>
    <mergeCell ref="AF11:AG11"/>
    <mergeCell ref="AF12:AG12"/>
    <mergeCell ref="AF13:AG13"/>
    <mergeCell ref="AF14:AG14"/>
    <mergeCell ref="AF15:AG15"/>
    <mergeCell ref="AF16:AG16"/>
    <mergeCell ref="AF17:AG17"/>
    <mergeCell ref="AF18:AG18"/>
    <mergeCell ref="A1:AD1"/>
    <mergeCell ref="AF1:AG1"/>
    <mergeCell ref="B3:D3"/>
    <mergeCell ref="E3:F3"/>
    <mergeCell ref="G3:H3"/>
    <mergeCell ref="I3:J3"/>
    <mergeCell ref="K3:L3"/>
    <mergeCell ref="M3:N3"/>
    <mergeCell ref="O3:P3"/>
    <mergeCell ref="Q3:R3"/>
    <mergeCell ref="S3:T3"/>
    <mergeCell ref="U3:V3"/>
    <mergeCell ref="W3:X3"/>
    <mergeCell ref="Y3:Z3"/>
    <mergeCell ref="AA3:AB3"/>
    <mergeCell ref="AF3:AG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3853-3E79-46C1-87FB-7B5414DE92F2}">
  <sheetPr>
    <pageSetUpPr fitToPage="1"/>
  </sheetPr>
  <dimension ref="A1:AS77"/>
  <sheetViews>
    <sheetView zoomScale="90" zoomScaleNormal="90" workbookViewId="0">
      <selection activeCell="I127" sqref="I127"/>
    </sheetView>
  </sheetViews>
  <sheetFormatPr defaultColWidth="9.109375" defaultRowHeight="13.2"/>
  <cols>
    <col min="1" max="1" width="4.88671875" style="11" customWidth="1"/>
    <col min="2" max="2" width="4.6640625" style="11" customWidth="1"/>
    <col min="3" max="3" width="27.44140625" style="11" bestFit="1" customWidth="1"/>
    <col min="4" max="4" width="9.44140625" style="11" bestFit="1" customWidth="1"/>
    <col min="5" max="5" width="9.6640625" style="11" bestFit="1" customWidth="1"/>
    <col min="6" max="6" width="5.6640625" style="11" customWidth="1"/>
    <col min="7" max="7" width="8.33203125" style="11" bestFit="1" customWidth="1"/>
    <col min="8" max="8" width="5.6640625" style="11" bestFit="1" customWidth="1"/>
    <col min="9" max="9" width="8.33203125" style="11" bestFit="1" customWidth="1"/>
    <col min="10" max="10" width="5.6640625" style="11" bestFit="1" customWidth="1"/>
    <col min="11" max="11" width="8.33203125" style="11" bestFit="1" customWidth="1"/>
    <col min="12" max="12" width="5.6640625" style="11" bestFit="1" customWidth="1"/>
    <col min="13" max="13" width="8.33203125" style="11" bestFit="1" customWidth="1"/>
    <col min="14" max="14" width="5.6640625" style="11" customWidth="1"/>
    <col min="15" max="15" width="8.5546875" style="11" bestFit="1" customWidth="1"/>
    <col min="16" max="16" width="5.6640625" style="11" bestFit="1" customWidth="1"/>
    <col min="17" max="17" width="8.5546875" style="11" bestFit="1" customWidth="1"/>
    <col min="18" max="18" width="5.6640625" style="11" bestFit="1" customWidth="1"/>
    <col min="19" max="19" width="8.5546875" style="11" bestFit="1" customWidth="1"/>
    <col min="20" max="20" width="5.6640625" style="11" bestFit="1" customWidth="1"/>
    <col min="21" max="21" width="8.5546875" style="11" bestFit="1" customWidth="1"/>
    <col min="22" max="22" width="5.6640625" style="11" bestFit="1" customWidth="1"/>
    <col min="23" max="23" width="8.5546875" style="11" bestFit="1" customWidth="1"/>
    <col min="24" max="24" width="5.6640625" style="11" bestFit="1" customWidth="1"/>
    <col min="25" max="25" width="10.109375" style="11" bestFit="1" customWidth="1"/>
    <col min="26" max="26" width="5.6640625" style="11" bestFit="1" customWidth="1"/>
    <col min="27" max="27" width="8.5546875" style="11" bestFit="1" customWidth="1"/>
    <col min="28" max="28" width="5.6640625" style="11" bestFit="1" customWidth="1"/>
    <col min="29" max="29" width="8.5546875" style="11" bestFit="1" customWidth="1"/>
    <col min="30" max="30" width="10.109375" style="11" bestFit="1" customWidth="1"/>
    <col min="31" max="31" width="4.6640625" style="11" customWidth="1"/>
    <col min="32" max="32" width="2.5546875" style="11" customWidth="1"/>
    <col min="33" max="35" width="12.6640625" style="11" customWidth="1"/>
    <col min="36" max="16384" width="9.109375" style="11"/>
  </cols>
  <sheetData>
    <row r="1" spans="1:45" ht="54" customHeight="1" thickBot="1">
      <c r="A1" s="327" t="s">
        <v>177</v>
      </c>
      <c r="B1" s="326"/>
      <c r="C1" s="326"/>
      <c r="D1" s="326"/>
      <c r="E1" s="326"/>
      <c r="F1" s="326"/>
      <c r="G1" s="326"/>
      <c r="H1" s="326"/>
      <c r="I1" s="326"/>
      <c r="J1" s="326"/>
      <c r="K1" s="326"/>
      <c r="L1" s="326"/>
      <c r="M1" s="326"/>
      <c r="N1" s="326"/>
      <c r="O1" s="326"/>
      <c r="P1" s="326"/>
      <c r="Q1" s="326"/>
      <c r="R1" s="326"/>
      <c r="S1" s="326"/>
      <c r="T1" s="326"/>
      <c r="U1" s="326"/>
      <c r="V1" s="326"/>
      <c r="W1" s="326"/>
      <c r="X1" s="326"/>
      <c r="Y1" s="326"/>
      <c r="Z1" s="326"/>
      <c r="AA1" s="326"/>
      <c r="AB1" s="326"/>
      <c r="AC1" s="326"/>
      <c r="AD1" s="326"/>
      <c r="AE1" s="326"/>
      <c r="AG1" s="139"/>
      <c r="AH1" s="325"/>
      <c r="AI1" s="138"/>
    </row>
    <row r="2" spans="1:45" ht="13.8" thickBot="1">
      <c r="A2" s="137"/>
      <c r="B2" s="136"/>
      <c r="C2" s="136"/>
      <c r="D2" s="136"/>
      <c r="E2" s="136"/>
      <c r="F2" s="136"/>
      <c r="G2" s="136"/>
      <c r="H2" s="136"/>
      <c r="I2" s="136"/>
      <c r="J2" s="136"/>
      <c r="K2" s="136"/>
    </row>
    <row r="3" spans="1:45" ht="20.100000000000001" customHeight="1" thickBot="1">
      <c r="A3" s="324"/>
      <c r="B3" s="323"/>
      <c r="C3" s="323"/>
      <c r="D3" s="323"/>
      <c r="E3" s="322"/>
      <c r="F3" s="133" t="s">
        <v>74</v>
      </c>
      <c r="G3" s="321"/>
      <c r="H3" s="133" t="s">
        <v>73</v>
      </c>
      <c r="I3" s="321"/>
      <c r="J3" s="133" t="s">
        <v>72</v>
      </c>
      <c r="K3" s="321"/>
      <c r="L3" s="133" t="s">
        <v>71</v>
      </c>
      <c r="M3" s="321"/>
      <c r="N3" s="133" t="s">
        <v>70</v>
      </c>
      <c r="O3" s="321"/>
      <c r="P3" s="133" t="s">
        <v>69</v>
      </c>
      <c r="Q3" s="321"/>
      <c r="R3" s="133" t="s">
        <v>68</v>
      </c>
      <c r="S3" s="321"/>
      <c r="T3" s="133" t="s">
        <v>67</v>
      </c>
      <c r="U3" s="321"/>
      <c r="V3" s="133" t="s">
        <v>66</v>
      </c>
      <c r="W3" s="321"/>
      <c r="X3" s="133" t="s">
        <v>65</v>
      </c>
      <c r="Y3" s="321"/>
      <c r="Z3" s="133" t="s">
        <v>64</v>
      </c>
      <c r="AA3" s="321"/>
      <c r="AB3" s="133" t="s">
        <v>63</v>
      </c>
      <c r="AC3" s="321"/>
      <c r="AD3" s="320" t="s">
        <v>62</v>
      </c>
      <c r="AE3" s="130"/>
      <c r="AF3" s="119"/>
      <c r="AG3" s="129" t="s">
        <v>61</v>
      </c>
      <c r="AH3" s="319"/>
      <c r="AI3" s="128"/>
    </row>
    <row r="4" spans="1:45" ht="20.100000000000001" customHeight="1" thickBot="1">
      <c r="A4" s="318"/>
      <c r="B4" s="317" t="s">
        <v>60</v>
      </c>
      <c r="C4" s="316"/>
      <c r="D4" s="316" t="s">
        <v>56</v>
      </c>
      <c r="E4" s="315" t="s">
        <v>58</v>
      </c>
      <c r="F4" s="314" t="s">
        <v>57</v>
      </c>
      <c r="G4" s="313" t="s">
        <v>56</v>
      </c>
      <c r="H4" s="314" t="s">
        <v>57</v>
      </c>
      <c r="I4" s="313" t="s">
        <v>56</v>
      </c>
      <c r="J4" s="314" t="s">
        <v>57</v>
      </c>
      <c r="K4" s="313" t="s">
        <v>56</v>
      </c>
      <c r="L4" s="314" t="s">
        <v>57</v>
      </c>
      <c r="M4" s="313" t="s">
        <v>56</v>
      </c>
      <c r="N4" s="314" t="s">
        <v>57</v>
      </c>
      <c r="O4" s="313" t="s">
        <v>56</v>
      </c>
      <c r="P4" s="314" t="s">
        <v>57</v>
      </c>
      <c r="Q4" s="313" t="s">
        <v>56</v>
      </c>
      <c r="R4" s="314" t="s">
        <v>57</v>
      </c>
      <c r="S4" s="313" t="s">
        <v>56</v>
      </c>
      <c r="T4" s="314" t="s">
        <v>57</v>
      </c>
      <c r="U4" s="313" t="s">
        <v>56</v>
      </c>
      <c r="V4" s="314" t="s">
        <v>57</v>
      </c>
      <c r="W4" s="313" t="s">
        <v>56</v>
      </c>
      <c r="X4" s="314" t="s">
        <v>57</v>
      </c>
      <c r="Y4" s="313" t="s">
        <v>56</v>
      </c>
      <c r="Z4" s="314" t="s">
        <v>57</v>
      </c>
      <c r="AA4" s="313" t="s">
        <v>56</v>
      </c>
      <c r="AB4" s="314" t="s">
        <v>57</v>
      </c>
      <c r="AC4" s="313" t="s">
        <v>56</v>
      </c>
      <c r="AD4" s="312" t="s">
        <v>55</v>
      </c>
      <c r="AE4" s="122"/>
      <c r="AF4" s="119"/>
      <c r="AG4" s="162"/>
      <c r="AH4" s="311"/>
      <c r="AI4" s="161"/>
      <c r="AK4" s="295"/>
      <c r="AL4" s="295" t="s">
        <v>176</v>
      </c>
      <c r="AM4" s="295" t="s">
        <v>175</v>
      </c>
      <c r="AO4" s="310">
        <v>0.15</v>
      </c>
    </row>
    <row r="5" spans="1:45" ht="15" customHeight="1">
      <c r="A5" s="309" t="s">
        <v>174</v>
      </c>
      <c r="B5" s="308" t="s">
        <v>173</v>
      </c>
      <c r="C5" s="307"/>
      <c r="D5" s="306"/>
      <c r="E5" s="88"/>
      <c r="F5" s="303"/>
      <c r="G5" s="38"/>
      <c r="H5" s="303"/>
      <c r="I5" s="38"/>
      <c r="J5" s="303"/>
      <c r="K5" s="38"/>
      <c r="L5" s="305"/>
      <c r="M5" s="304"/>
      <c r="N5" s="305"/>
      <c r="O5" s="304"/>
      <c r="P5" s="305"/>
      <c r="Q5" s="304"/>
      <c r="R5" s="305"/>
      <c r="S5" s="304"/>
      <c r="T5" s="305"/>
      <c r="U5" s="304"/>
      <c r="V5" s="305"/>
      <c r="W5" s="304"/>
      <c r="X5" s="303"/>
      <c r="Y5" s="38"/>
      <c r="Z5" s="303"/>
      <c r="AA5" s="38"/>
      <c r="AB5" s="303"/>
      <c r="AC5" s="38"/>
      <c r="AD5" s="86"/>
      <c r="AE5" s="281">
        <f>+AD10+AD18</f>
        <v>298293.43499999994</v>
      </c>
      <c r="AF5" s="18"/>
      <c r="AG5" s="85"/>
      <c r="AH5" s="280"/>
      <c r="AI5" s="84"/>
      <c r="AK5" s="296">
        <v>44470</v>
      </c>
      <c r="AL5" s="295">
        <v>141</v>
      </c>
      <c r="AM5" s="295">
        <v>141</v>
      </c>
      <c r="AN5" s="11">
        <f>+AL5*2</f>
        <v>282</v>
      </c>
    </row>
    <row r="6" spans="1:45" ht="15" customHeight="1">
      <c r="A6" s="207"/>
      <c r="B6" s="260"/>
      <c r="C6" s="259" t="s">
        <v>172</v>
      </c>
      <c r="D6" s="293">
        <v>78.48</v>
      </c>
      <c r="E6" s="50" t="s">
        <v>20</v>
      </c>
      <c r="F6" s="222">
        <v>4</v>
      </c>
      <c r="G6" s="65">
        <f>$D6*F6</f>
        <v>313.92</v>
      </c>
      <c r="H6" s="222">
        <v>4</v>
      </c>
      <c r="I6" s="65">
        <f>$D6*H6</f>
        <v>313.92</v>
      </c>
      <c r="J6" s="222">
        <v>4</v>
      </c>
      <c r="K6" s="65">
        <f>$D6*J6</f>
        <v>313.92</v>
      </c>
      <c r="L6" s="292">
        <v>146</v>
      </c>
      <c r="M6" s="291">
        <f>$D6*L6</f>
        <v>11458.08</v>
      </c>
      <c r="N6" s="292">
        <v>158</v>
      </c>
      <c r="O6" s="291">
        <f>$D6*N6</f>
        <v>12399.84</v>
      </c>
      <c r="P6" s="292">
        <v>184</v>
      </c>
      <c r="Q6" s="291">
        <f>$D6*P6</f>
        <v>14440.320000000002</v>
      </c>
      <c r="R6" s="292">
        <v>173</v>
      </c>
      <c r="S6" s="291">
        <f>$D6*R6</f>
        <v>13577.04</v>
      </c>
      <c r="T6" s="292">
        <v>184</v>
      </c>
      <c r="U6" s="291">
        <f>$D6*T6</f>
        <v>14440.320000000002</v>
      </c>
      <c r="V6" s="292">
        <v>181</v>
      </c>
      <c r="W6" s="291">
        <f>$D6*V6</f>
        <v>14204.880000000001</v>
      </c>
      <c r="X6" s="222">
        <v>4</v>
      </c>
      <c r="Y6" s="65">
        <f>$D6*X6</f>
        <v>313.92</v>
      </c>
      <c r="Z6" s="222">
        <v>4</v>
      </c>
      <c r="AA6" s="65">
        <f>$D6*Z6</f>
        <v>313.92</v>
      </c>
      <c r="AB6" s="222">
        <v>4</v>
      </c>
      <c r="AC6" s="65">
        <f>$D6*AB6</f>
        <v>313.92</v>
      </c>
      <c r="AD6" s="37">
        <f>+G6+I6+K6+Y6+AA6+AC6</f>
        <v>1883.5200000000002</v>
      </c>
      <c r="AE6" s="201"/>
      <c r="AF6" s="18"/>
      <c r="AG6" s="35" t="s">
        <v>171</v>
      </c>
      <c r="AH6" s="200"/>
      <c r="AI6" s="34"/>
      <c r="AK6" s="296">
        <v>44501</v>
      </c>
      <c r="AL6" s="295">
        <v>142</v>
      </c>
      <c r="AM6" s="295">
        <v>283</v>
      </c>
      <c r="AN6" s="11">
        <f>+AL6*2</f>
        <v>284</v>
      </c>
    </row>
    <row r="7" spans="1:45" ht="15" customHeight="1">
      <c r="A7" s="207"/>
      <c r="B7" s="260"/>
      <c r="C7" s="259" t="s">
        <v>170</v>
      </c>
      <c r="D7" s="293">
        <v>38.24</v>
      </c>
      <c r="E7" s="50" t="s">
        <v>20</v>
      </c>
      <c r="F7" s="222">
        <v>141</v>
      </c>
      <c r="G7" s="65">
        <f>$D7*F7</f>
        <v>5391.84</v>
      </c>
      <c r="H7" s="222">
        <v>142</v>
      </c>
      <c r="I7" s="65">
        <f>$D7*H7</f>
        <v>5430.08</v>
      </c>
      <c r="J7" s="222">
        <v>120</v>
      </c>
      <c r="K7" s="65">
        <f>$D7*J7</f>
        <v>4588.8</v>
      </c>
      <c r="L7" s="292">
        <v>146</v>
      </c>
      <c r="M7" s="291">
        <f>$D7*L7</f>
        <v>5583.04</v>
      </c>
      <c r="N7" s="292">
        <v>158</v>
      </c>
      <c r="O7" s="291">
        <f>$D7*N7</f>
        <v>6041.92</v>
      </c>
      <c r="P7" s="292">
        <v>184</v>
      </c>
      <c r="Q7" s="291">
        <f>$D7*P7</f>
        <v>7036.1600000000008</v>
      </c>
      <c r="R7" s="292">
        <v>173</v>
      </c>
      <c r="S7" s="291">
        <f>$D7*R7</f>
        <v>6615.52</v>
      </c>
      <c r="T7" s="292">
        <v>184</v>
      </c>
      <c r="U7" s="291">
        <f>$D7*T7</f>
        <v>7036.1600000000008</v>
      </c>
      <c r="V7" s="292">
        <v>181</v>
      </c>
      <c r="W7" s="291">
        <f>$D7*V7</f>
        <v>6921.4400000000005</v>
      </c>
      <c r="X7" s="222">
        <v>131</v>
      </c>
      <c r="Y7" s="65">
        <f>$D7*X7</f>
        <v>5009.4400000000005</v>
      </c>
      <c r="Z7" s="222">
        <v>165</v>
      </c>
      <c r="AA7" s="65">
        <f>$D7*Z7</f>
        <v>6309.6</v>
      </c>
      <c r="AB7" s="222">
        <v>150</v>
      </c>
      <c r="AC7" s="65">
        <f>$D7*AB7</f>
        <v>5736</v>
      </c>
      <c r="AD7" s="37">
        <f>+G7+I7+K7+Y7+AA7+AC7</f>
        <v>32465.760000000002</v>
      </c>
      <c r="AE7" s="201"/>
      <c r="AF7" s="18"/>
      <c r="AG7" s="35" t="s">
        <v>169</v>
      </c>
      <c r="AH7" s="200"/>
      <c r="AI7" s="34"/>
      <c r="AK7" s="296">
        <v>44531</v>
      </c>
      <c r="AL7" s="295">
        <v>120</v>
      </c>
      <c r="AM7" s="295">
        <v>403</v>
      </c>
      <c r="AN7" s="11">
        <f>+AL7*2</f>
        <v>240</v>
      </c>
    </row>
    <row r="8" spans="1:45" ht="15" customHeight="1">
      <c r="A8" s="207"/>
      <c r="B8" s="260"/>
      <c r="C8" s="259" t="s">
        <v>168</v>
      </c>
      <c r="D8" s="293">
        <v>77.08</v>
      </c>
      <c r="E8" s="50" t="s">
        <v>20</v>
      </c>
      <c r="F8" s="222"/>
      <c r="G8" s="65">
        <f>$D8*F8</f>
        <v>0</v>
      </c>
      <c r="H8" s="222"/>
      <c r="I8" s="65">
        <f>$D8*H8</f>
        <v>0</v>
      </c>
      <c r="J8" s="222">
        <v>8</v>
      </c>
      <c r="K8" s="65">
        <f>$D8*J8</f>
        <v>616.64</v>
      </c>
      <c r="L8" s="292">
        <v>16</v>
      </c>
      <c r="M8" s="291">
        <f>$D8*L8</f>
        <v>1233.28</v>
      </c>
      <c r="N8" s="292">
        <v>16</v>
      </c>
      <c r="O8" s="291">
        <f>$D8*N8</f>
        <v>1233.28</v>
      </c>
      <c r="P8" s="292">
        <v>16</v>
      </c>
      <c r="Q8" s="291">
        <f>$D8*P8</f>
        <v>1233.28</v>
      </c>
      <c r="R8" s="292">
        <v>16</v>
      </c>
      <c r="S8" s="291">
        <f>$D8*R8</f>
        <v>1233.28</v>
      </c>
      <c r="T8" s="292">
        <v>16</v>
      </c>
      <c r="U8" s="291">
        <f>$D8*T8</f>
        <v>1233.28</v>
      </c>
      <c r="V8" s="292">
        <v>16</v>
      </c>
      <c r="W8" s="291">
        <f>$D8*V8</f>
        <v>1233.28</v>
      </c>
      <c r="X8" s="222"/>
      <c r="Y8" s="65">
        <f>$D8*X8</f>
        <v>0</v>
      </c>
      <c r="Z8" s="222"/>
      <c r="AA8" s="65">
        <f>$D8*Z8</f>
        <v>0</v>
      </c>
      <c r="AB8" s="222">
        <v>8</v>
      </c>
      <c r="AC8" s="65">
        <f>$D8*AB8</f>
        <v>616.64</v>
      </c>
      <c r="AD8" s="37">
        <f>+G8+I8+K8+Y8+AA8+AC8</f>
        <v>1233.28</v>
      </c>
      <c r="AE8" s="201"/>
      <c r="AF8" s="18"/>
      <c r="AG8" s="35" t="s">
        <v>167</v>
      </c>
      <c r="AH8" s="200"/>
      <c r="AI8" s="34"/>
      <c r="AK8" s="296">
        <v>44562</v>
      </c>
      <c r="AL8" s="295">
        <v>127</v>
      </c>
      <c r="AM8" s="295">
        <v>530</v>
      </c>
      <c r="AO8" s="11">
        <f>+AL8*1.15</f>
        <v>146.04999999999998</v>
      </c>
      <c r="AP8" s="11">
        <f>+AO8*16</f>
        <v>2336.7999999999997</v>
      </c>
      <c r="AQ8" s="11">
        <f>+AO8*2</f>
        <v>292.09999999999997</v>
      </c>
      <c r="AR8" s="11">
        <f>+AO8*3</f>
        <v>438.15</v>
      </c>
      <c r="AS8" s="11">
        <f>+AO8*4</f>
        <v>584.19999999999993</v>
      </c>
    </row>
    <row r="9" spans="1:45" ht="15" customHeight="1">
      <c r="A9" s="207"/>
      <c r="B9" s="260"/>
      <c r="C9" s="259" t="s">
        <v>166</v>
      </c>
      <c r="D9" s="293">
        <v>38.24</v>
      </c>
      <c r="E9" s="50" t="s">
        <v>20</v>
      </c>
      <c r="F9" s="222"/>
      <c r="G9" s="65">
        <f>$D9*F9</f>
        <v>0</v>
      </c>
      <c r="H9" s="222"/>
      <c r="I9" s="65">
        <f>$D9*H9</f>
        <v>0</v>
      </c>
      <c r="J9" s="222">
        <v>8</v>
      </c>
      <c r="K9" s="65">
        <f>$D9*J9</f>
        <v>305.92</v>
      </c>
      <c r="L9" s="292">
        <v>16</v>
      </c>
      <c r="M9" s="291">
        <f>$D9*L9</f>
        <v>611.84</v>
      </c>
      <c r="N9" s="292">
        <v>16</v>
      </c>
      <c r="O9" s="291">
        <f>$D9*N9</f>
        <v>611.84</v>
      </c>
      <c r="P9" s="292">
        <v>16</v>
      </c>
      <c r="Q9" s="291">
        <f>$D9*P9</f>
        <v>611.84</v>
      </c>
      <c r="R9" s="292">
        <v>16</v>
      </c>
      <c r="S9" s="291">
        <f>$D9*R9</f>
        <v>611.84</v>
      </c>
      <c r="T9" s="292">
        <v>16</v>
      </c>
      <c r="U9" s="291">
        <f>$D9*T9</f>
        <v>611.84</v>
      </c>
      <c r="V9" s="292">
        <v>16</v>
      </c>
      <c r="W9" s="291">
        <f>$D9*V9</f>
        <v>611.84</v>
      </c>
      <c r="X9" s="222"/>
      <c r="Y9" s="65">
        <f>$D9*X9</f>
        <v>0</v>
      </c>
      <c r="Z9" s="222"/>
      <c r="AA9" s="65">
        <f>$D9*Z9</f>
        <v>0</v>
      </c>
      <c r="AB9" s="222">
        <v>8</v>
      </c>
      <c r="AC9" s="65">
        <f>$D9*AB9</f>
        <v>305.92</v>
      </c>
      <c r="AD9" s="37">
        <f>+G9+I9+K9+Y9+AA9+AC9</f>
        <v>611.84</v>
      </c>
      <c r="AE9" s="201"/>
      <c r="AF9" s="18"/>
      <c r="AG9" s="35"/>
      <c r="AH9" s="200"/>
      <c r="AI9" s="34"/>
      <c r="AK9" s="296">
        <v>44593</v>
      </c>
      <c r="AL9" s="295">
        <v>137</v>
      </c>
      <c r="AM9" s="295">
        <v>667</v>
      </c>
      <c r="AO9" s="11">
        <f>+AL9*1.15</f>
        <v>157.54999999999998</v>
      </c>
      <c r="AP9" s="11">
        <f>+AO9*16</f>
        <v>2520.7999999999997</v>
      </c>
      <c r="AQ9" s="11">
        <f>+AO9*2</f>
        <v>315.09999999999997</v>
      </c>
      <c r="AR9" s="11">
        <f>+AO9*3</f>
        <v>472.65</v>
      </c>
      <c r="AS9" s="11">
        <f>+AO9*4</f>
        <v>630.19999999999993</v>
      </c>
    </row>
    <row r="10" spans="1:45" ht="15" customHeight="1" thickBot="1">
      <c r="A10" s="207"/>
      <c r="B10" s="260"/>
      <c r="C10" s="257" t="s">
        <v>165</v>
      </c>
      <c r="D10" s="302"/>
      <c r="E10" s="251" t="s">
        <v>20</v>
      </c>
      <c r="F10" s="278">
        <f>SUM(F6:F9)</f>
        <v>145</v>
      </c>
      <c r="G10" s="286">
        <f>SUM(G6:G9)</f>
        <v>5705.76</v>
      </c>
      <c r="H10" s="278">
        <f>SUM(H6:H9)</f>
        <v>146</v>
      </c>
      <c r="I10" s="286">
        <f>SUM(I6:I9)</f>
        <v>5744</v>
      </c>
      <c r="J10" s="278">
        <f>SUM(J6:J9)</f>
        <v>140</v>
      </c>
      <c r="K10" s="286">
        <f>SUM(K6:K9)</f>
        <v>5825.2800000000007</v>
      </c>
      <c r="L10" s="288">
        <f>SUM(L6:L9)</f>
        <v>324</v>
      </c>
      <c r="M10" s="287">
        <f>SUM(M6:M9)</f>
        <v>18886.239999999998</v>
      </c>
      <c r="N10" s="288">
        <f>SUM(N6:N9)</f>
        <v>348</v>
      </c>
      <c r="O10" s="287">
        <f>SUM(O6:O9)</f>
        <v>20286.88</v>
      </c>
      <c r="P10" s="288">
        <f>SUM(P6:P9)</f>
        <v>400</v>
      </c>
      <c r="Q10" s="287">
        <f>SUM(Q6:Q9)</f>
        <v>23321.600000000002</v>
      </c>
      <c r="R10" s="288">
        <f>SUM(R6:R9)</f>
        <v>378</v>
      </c>
      <c r="S10" s="287">
        <f>SUM(S6:S9)</f>
        <v>22037.68</v>
      </c>
      <c r="T10" s="288">
        <f>SUM(T6:T9)</f>
        <v>400</v>
      </c>
      <c r="U10" s="287">
        <f>SUM(U6:U9)</f>
        <v>23321.600000000002</v>
      </c>
      <c r="V10" s="288">
        <f>SUM(V6:V9)</f>
        <v>394</v>
      </c>
      <c r="W10" s="287">
        <f>SUM(W6:W9)</f>
        <v>22971.439999999999</v>
      </c>
      <c r="X10" s="278">
        <f>SUM(X6:X9)</f>
        <v>135</v>
      </c>
      <c r="Y10" s="286">
        <f>SUM(Y6:Y9)</f>
        <v>5323.3600000000006</v>
      </c>
      <c r="Z10" s="278">
        <f>SUM(Z6:Z9)</f>
        <v>169</v>
      </c>
      <c r="AA10" s="286">
        <f>SUM(AA6:AA9)</f>
        <v>6623.52</v>
      </c>
      <c r="AB10" s="278">
        <f>SUM(AB6:AB9)</f>
        <v>170</v>
      </c>
      <c r="AC10" s="286">
        <f>SUM(AC6:AC9)</f>
        <v>6972.4800000000005</v>
      </c>
      <c r="AD10" s="209">
        <f>SUM(AD6:AD9)</f>
        <v>36194.399999999994</v>
      </c>
      <c r="AE10" s="201"/>
      <c r="AF10" s="18"/>
      <c r="AG10" s="35"/>
      <c r="AH10" s="200"/>
      <c r="AI10" s="34"/>
      <c r="AK10" s="296">
        <v>44621</v>
      </c>
      <c r="AL10" s="295">
        <v>160</v>
      </c>
      <c r="AM10" s="295">
        <v>827</v>
      </c>
      <c r="AO10" s="11">
        <f>+AL10*1.15</f>
        <v>184</v>
      </c>
      <c r="AP10" s="11">
        <f>+AO10*16</f>
        <v>2944</v>
      </c>
      <c r="AQ10" s="11">
        <f>+AO10*2</f>
        <v>368</v>
      </c>
      <c r="AR10" s="11">
        <f>+AO10*3</f>
        <v>552</v>
      </c>
      <c r="AS10" s="11">
        <f>+AO10*4</f>
        <v>736</v>
      </c>
    </row>
    <row r="11" spans="1:45" ht="15" customHeight="1">
      <c r="A11" s="207"/>
      <c r="B11" s="260" t="s">
        <v>164</v>
      </c>
      <c r="C11" s="259"/>
      <c r="D11" s="293"/>
      <c r="E11" s="50"/>
      <c r="F11" s="222"/>
      <c r="G11" s="65"/>
      <c r="H11" s="222"/>
      <c r="I11" s="65"/>
      <c r="J11" s="222"/>
      <c r="K11" s="65"/>
      <c r="L11" s="292"/>
      <c r="M11" s="291"/>
      <c r="N11" s="292"/>
      <c r="O11" s="291"/>
      <c r="P11" s="292"/>
      <c r="Q11" s="291"/>
      <c r="R11" s="292"/>
      <c r="S11" s="291"/>
      <c r="T11" s="292"/>
      <c r="U11" s="291"/>
      <c r="V11" s="292"/>
      <c r="W11" s="291"/>
      <c r="X11" s="222"/>
      <c r="Y11" s="65"/>
      <c r="Z11" s="222"/>
      <c r="AA11" s="65"/>
      <c r="AB11" s="222"/>
      <c r="AC11" s="65"/>
      <c r="AD11" s="37"/>
      <c r="AE11" s="201"/>
      <c r="AF11" s="18"/>
      <c r="AG11" s="35"/>
      <c r="AH11" s="200"/>
      <c r="AI11" s="34"/>
      <c r="AK11" s="296">
        <v>44652</v>
      </c>
      <c r="AL11" s="295">
        <v>150</v>
      </c>
      <c r="AM11" s="295">
        <v>977</v>
      </c>
      <c r="AO11" s="11">
        <f>+AL11*1.15</f>
        <v>172.5</v>
      </c>
      <c r="AP11" s="11">
        <f>+AO11*16</f>
        <v>2760</v>
      </c>
      <c r="AQ11" s="11">
        <f>+AO11*2</f>
        <v>345</v>
      </c>
      <c r="AR11" s="11">
        <f>+AO11*3</f>
        <v>517.5</v>
      </c>
      <c r="AS11" s="11">
        <f>+AO11*4</f>
        <v>690</v>
      </c>
    </row>
    <row r="12" spans="1:45" ht="15" customHeight="1">
      <c r="A12" s="207"/>
      <c r="B12" s="260"/>
      <c r="C12" s="259" t="s">
        <v>163</v>
      </c>
      <c r="D12" s="293">
        <v>118.9</v>
      </c>
      <c r="E12" s="50" t="s">
        <v>20</v>
      </c>
      <c r="F12" s="222">
        <v>70.5</v>
      </c>
      <c r="G12" s="65">
        <f>$D12*F12</f>
        <v>8382.4500000000007</v>
      </c>
      <c r="H12" s="222">
        <v>71</v>
      </c>
      <c r="I12" s="65">
        <f>$D12*H12</f>
        <v>8441.9</v>
      </c>
      <c r="J12" s="222">
        <v>60</v>
      </c>
      <c r="K12" s="65">
        <f>$D12*J12</f>
        <v>7134</v>
      </c>
      <c r="L12" s="292">
        <v>146.05000000000001</v>
      </c>
      <c r="M12" s="291">
        <f>$D12*L12</f>
        <v>17365.345000000001</v>
      </c>
      <c r="N12" s="292">
        <v>157.55000000000001</v>
      </c>
      <c r="O12" s="291">
        <f>$D12*N12</f>
        <v>18732.695000000003</v>
      </c>
      <c r="P12" s="292">
        <v>184</v>
      </c>
      <c r="Q12" s="291">
        <f>$D12*P12</f>
        <v>21877.600000000002</v>
      </c>
      <c r="R12" s="292">
        <v>172.5</v>
      </c>
      <c r="S12" s="291">
        <f>$D12*R12</f>
        <v>20510.25</v>
      </c>
      <c r="T12" s="292">
        <v>184</v>
      </c>
      <c r="U12" s="291">
        <f>$D12*T12</f>
        <v>21877.600000000002</v>
      </c>
      <c r="V12" s="292">
        <v>180.55</v>
      </c>
      <c r="W12" s="291">
        <f>$D12*V12</f>
        <v>21467.395000000004</v>
      </c>
      <c r="X12" s="222">
        <v>65.5</v>
      </c>
      <c r="Y12" s="65">
        <f>$D12*X12</f>
        <v>7787.9500000000007</v>
      </c>
      <c r="Z12" s="222">
        <v>82.5</v>
      </c>
      <c r="AA12" s="65">
        <f>$D12*Z12</f>
        <v>9809.25</v>
      </c>
      <c r="AB12" s="222">
        <v>75</v>
      </c>
      <c r="AC12" s="65">
        <f>$D12*AB12</f>
        <v>8917.5</v>
      </c>
      <c r="AD12" s="37">
        <f>+G12+I12+K12+Y12+AA12+AC12</f>
        <v>50473.05</v>
      </c>
      <c r="AE12" s="201"/>
      <c r="AF12" s="18"/>
      <c r="AG12" s="35" t="s">
        <v>162</v>
      </c>
      <c r="AH12" s="200"/>
      <c r="AI12" s="34"/>
      <c r="AK12" s="296">
        <v>44682</v>
      </c>
      <c r="AL12" s="295">
        <v>160</v>
      </c>
      <c r="AM12" s="295">
        <v>1137</v>
      </c>
      <c r="AO12" s="11">
        <f>+AL12*1.15</f>
        <v>184</v>
      </c>
      <c r="AP12" s="11">
        <f>+AO12*16</f>
        <v>2944</v>
      </c>
      <c r="AQ12" s="11">
        <f>+AO12*2</f>
        <v>368</v>
      </c>
      <c r="AR12" s="11">
        <f>+AO12*3</f>
        <v>552</v>
      </c>
      <c r="AS12" s="11">
        <f>+AO12*4</f>
        <v>736</v>
      </c>
    </row>
    <row r="13" spans="1:45" ht="15" customHeight="1">
      <c r="A13" s="207"/>
      <c r="B13" s="290"/>
      <c r="C13" s="301" t="s">
        <v>161</v>
      </c>
      <c r="D13" s="293">
        <v>78.75</v>
      </c>
      <c r="E13" s="50" t="s">
        <v>20</v>
      </c>
      <c r="F13" s="203"/>
      <c r="G13" s="65">
        <f>$D13*F13</f>
        <v>0</v>
      </c>
      <c r="H13" s="203"/>
      <c r="I13" s="65">
        <f>$D13*H13</f>
        <v>0</v>
      </c>
      <c r="J13" s="203"/>
      <c r="K13" s="65">
        <f>$D13*J13</f>
        <v>0</v>
      </c>
      <c r="L13" s="300">
        <v>292.10000000000002</v>
      </c>
      <c r="M13" s="291">
        <f>$D13*L13</f>
        <v>23002.875</v>
      </c>
      <c r="N13" s="300">
        <v>315.10000000000002</v>
      </c>
      <c r="O13" s="291">
        <f>$D13*N13</f>
        <v>24814.125</v>
      </c>
      <c r="P13" s="300">
        <v>368</v>
      </c>
      <c r="Q13" s="291">
        <f>$D13*P13</f>
        <v>28980</v>
      </c>
      <c r="R13" s="300">
        <v>345</v>
      </c>
      <c r="S13" s="291">
        <f>$D13*R13</f>
        <v>27168.75</v>
      </c>
      <c r="T13" s="300">
        <v>368</v>
      </c>
      <c r="U13" s="291">
        <f>$D13*T13</f>
        <v>28980</v>
      </c>
      <c r="V13" s="300">
        <v>361.1</v>
      </c>
      <c r="W13" s="291">
        <f>$D13*V13</f>
        <v>28436.625</v>
      </c>
      <c r="X13" s="203"/>
      <c r="Y13" s="65">
        <f>$D13*X13</f>
        <v>0</v>
      </c>
      <c r="Z13" s="203"/>
      <c r="AA13" s="65">
        <f>$D13*Z13</f>
        <v>0</v>
      </c>
      <c r="AB13" s="203"/>
      <c r="AC13" s="65">
        <f>$D13*AB13</f>
        <v>0</v>
      </c>
      <c r="AD13" s="37">
        <f>+G13+I13+K13+Y13+AA13+AC13</f>
        <v>0</v>
      </c>
      <c r="AE13" s="201"/>
      <c r="AF13" s="18"/>
      <c r="AG13" s="35" t="s">
        <v>160</v>
      </c>
      <c r="AH13" s="200"/>
      <c r="AI13" s="34"/>
      <c r="AK13" s="296">
        <v>44713</v>
      </c>
      <c r="AL13" s="295">
        <v>157</v>
      </c>
      <c r="AM13" s="295">
        <v>1294</v>
      </c>
      <c r="AO13" s="11">
        <f>+AL13*1.15</f>
        <v>180.54999999999998</v>
      </c>
      <c r="AP13" s="11">
        <f>+AO13*16</f>
        <v>2888.7999999999997</v>
      </c>
      <c r="AQ13" s="11">
        <f>+AO13*2</f>
        <v>361.09999999999997</v>
      </c>
      <c r="AR13" s="11">
        <f>+AO13*3</f>
        <v>541.65</v>
      </c>
      <c r="AS13" s="11">
        <f>+AO13*4</f>
        <v>722.19999999999993</v>
      </c>
    </row>
    <row r="14" spans="1:45" ht="15" customHeight="1">
      <c r="A14" s="207"/>
      <c r="B14" s="290"/>
      <c r="C14" s="294" t="s">
        <v>159</v>
      </c>
      <c r="D14" s="293">
        <v>77.23</v>
      </c>
      <c r="E14" s="50" t="s">
        <v>20</v>
      </c>
      <c r="F14" s="222">
        <v>70.5</v>
      </c>
      <c r="G14" s="65">
        <f>$D14*F14</f>
        <v>5444.7150000000001</v>
      </c>
      <c r="H14" s="222">
        <v>71</v>
      </c>
      <c r="I14" s="65">
        <f>$D14*H14</f>
        <v>5483.33</v>
      </c>
      <c r="J14" s="222">
        <v>60</v>
      </c>
      <c r="K14" s="65">
        <f>$D14*J14</f>
        <v>4633.8</v>
      </c>
      <c r="L14" s="292">
        <f>L12</f>
        <v>146.05000000000001</v>
      </c>
      <c r="M14" s="291">
        <f>$D14*L14</f>
        <v>11279.441500000001</v>
      </c>
      <c r="N14" s="292">
        <v>160</v>
      </c>
      <c r="O14" s="291">
        <f>$D14*N14</f>
        <v>12356.800000000001</v>
      </c>
      <c r="P14" s="292">
        <v>160</v>
      </c>
      <c r="Q14" s="291">
        <f>$D14*P14</f>
        <v>12356.800000000001</v>
      </c>
      <c r="R14" s="292">
        <v>160</v>
      </c>
      <c r="S14" s="291">
        <f>$D14*R14</f>
        <v>12356.800000000001</v>
      </c>
      <c r="T14" s="292">
        <v>160</v>
      </c>
      <c r="U14" s="291">
        <f>$D14*T14</f>
        <v>12356.800000000001</v>
      </c>
      <c r="V14" s="292">
        <v>160</v>
      </c>
      <c r="W14" s="291">
        <f>$D14*V14</f>
        <v>12356.800000000001</v>
      </c>
      <c r="X14" s="222">
        <v>65.5</v>
      </c>
      <c r="Y14" s="65">
        <f>$D14*X14</f>
        <v>5058.5650000000005</v>
      </c>
      <c r="Z14" s="222">
        <v>82.5</v>
      </c>
      <c r="AA14" s="65">
        <f>$D14*Z14</f>
        <v>6371.4750000000004</v>
      </c>
      <c r="AB14" s="222">
        <v>75</v>
      </c>
      <c r="AC14" s="65">
        <f>$D14*AB14</f>
        <v>5792.25</v>
      </c>
      <c r="AD14" s="37">
        <f>+G14+I14+K14+Y14+AA14+AC14</f>
        <v>32784.135000000002</v>
      </c>
      <c r="AE14" s="201"/>
      <c r="AF14" s="18"/>
      <c r="AG14" s="299"/>
      <c r="AH14" s="298"/>
      <c r="AI14" s="297"/>
      <c r="AK14" s="296">
        <v>44743</v>
      </c>
      <c r="AL14" s="295">
        <v>131</v>
      </c>
      <c r="AM14" s="295">
        <v>1425</v>
      </c>
      <c r="AN14" s="11">
        <f>+AL14*2</f>
        <v>262</v>
      </c>
    </row>
    <row r="15" spans="1:45" ht="15" customHeight="1">
      <c r="A15" s="207"/>
      <c r="B15" s="290"/>
      <c r="C15" s="294" t="s">
        <v>158</v>
      </c>
      <c r="D15" s="293">
        <v>80.95</v>
      </c>
      <c r="E15" s="50" t="s">
        <v>20</v>
      </c>
      <c r="F15" s="222"/>
      <c r="G15" s="65">
        <f>$D15*F15</f>
        <v>0</v>
      </c>
      <c r="H15" s="222"/>
      <c r="I15" s="65">
        <f>$D15*H15</f>
        <v>0</v>
      </c>
      <c r="J15" s="222"/>
      <c r="K15" s="65">
        <f>$D15*J15</f>
        <v>0</v>
      </c>
      <c r="L15" s="292">
        <f>L13</f>
        <v>292.10000000000002</v>
      </c>
      <c r="M15" s="291">
        <f>$D15*L15</f>
        <v>23645.495000000003</v>
      </c>
      <c r="N15" s="292">
        <f>N13</f>
        <v>315.10000000000002</v>
      </c>
      <c r="O15" s="291">
        <f>$D15*N15</f>
        <v>25507.345000000001</v>
      </c>
      <c r="P15" s="292">
        <f>P13</f>
        <v>368</v>
      </c>
      <c r="Q15" s="291">
        <f>$D15*P15</f>
        <v>29789.600000000002</v>
      </c>
      <c r="R15" s="292">
        <f>R13</f>
        <v>345</v>
      </c>
      <c r="S15" s="291">
        <f>$D15*R15</f>
        <v>27927.75</v>
      </c>
      <c r="T15" s="292">
        <f>T13</f>
        <v>368</v>
      </c>
      <c r="U15" s="291">
        <f>$D15*T15</f>
        <v>29789.600000000002</v>
      </c>
      <c r="V15" s="292">
        <f>V13</f>
        <v>361.1</v>
      </c>
      <c r="W15" s="291">
        <f>$D15*V15</f>
        <v>29231.045000000002</v>
      </c>
      <c r="X15" s="222"/>
      <c r="Y15" s="65">
        <f>$D15*X15</f>
        <v>0</v>
      </c>
      <c r="Z15" s="222"/>
      <c r="AA15" s="65">
        <f>$D15*Z15</f>
        <v>0</v>
      </c>
      <c r="AB15" s="222"/>
      <c r="AC15" s="65">
        <f>$D15*AB15</f>
        <v>0</v>
      </c>
      <c r="AD15" s="37">
        <f>+G15+I15+K15+Y15+AA15+AC15</f>
        <v>0</v>
      </c>
      <c r="AE15" s="201"/>
      <c r="AF15" s="18"/>
      <c r="AG15" s="35"/>
      <c r="AH15" s="200"/>
      <c r="AI15" s="34"/>
      <c r="AK15" s="296">
        <v>44774</v>
      </c>
      <c r="AL15" s="295">
        <v>165</v>
      </c>
      <c r="AM15" s="295">
        <v>1590</v>
      </c>
      <c r="AN15" s="11">
        <f>+AL15*2</f>
        <v>330</v>
      </c>
    </row>
    <row r="16" spans="1:45" ht="15" customHeight="1">
      <c r="A16" s="207"/>
      <c r="B16" s="290"/>
      <c r="C16" s="294" t="s">
        <v>157</v>
      </c>
      <c r="D16" s="293">
        <v>74.569999999999993</v>
      </c>
      <c r="E16" s="50" t="s">
        <v>20</v>
      </c>
      <c r="F16" s="222">
        <v>141</v>
      </c>
      <c r="G16" s="65">
        <f>$D16*F16</f>
        <v>10514.369999999999</v>
      </c>
      <c r="H16" s="222">
        <v>142</v>
      </c>
      <c r="I16" s="65">
        <f>$D16*H16</f>
        <v>10588.939999999999</v>
      </c>
      <c r="J16" s="222">
        <v>120</v>
      </c>
      <c r="K16" s="65">
        <f>$D16*J16</f>
        <v>8948.4</v>
      </c>
      <c r="L16" s="292">
        <v>584.20000000000005</v>
      </c>
      <c r="M16" s="291">
        <f>$D16*L16</f>
        <v>43563.794000000002</v>
      </c>
      <c r="N16" s="292">
        <v>630.20000000000005</v>
      </c>
      <c r="O16" s="291">
        <f>$D16*N16</f>
        <v>46994.013999999996</v>
      </c>
      <c r="P16" s="292">
        <v>736</v>
      </c>
      <c r="Q16" s="291">
        <f>$D16*P16</f>
        <v>54883.519999999997</v>
      </c>
      <c r="R16" s="292">
        <v>690</v>
      </c>
      <c r="S16" s="291">
        <f>$D16*R16</f>
        <v>51453.299999999996</v>
      </c>
      <c r="T16" s="292">
        <v>736</v>
      </c>
      <c r="U16" s="291">
        <f>$D16*T16</f>
        <v>54883.519999999997</v>
      </c>
      <c r="V16" s="292">
        <v>722.2</v>
      </c>
      <c r="W16" s="291">
        <f>$D16*V16</f>
        <v>53854.453999999998</v>
      </c>
      <c r="X16" s="222">
        <v>131</v>
      </c>
      <c r="Y16" s="65">
        <f>$D16*X16</f>
        <v>9768.6699999999983</v>
      </c>
      <c r="Z16" s="222">
        <v>165</v>
      </c>
      <c r="AA16" s="65">
        <f>$D16*Z16</f>
        <v>12304.05</v>
      </c>
      <c r="AB16" s="222">
        <v>150</v>
      </c>
      <c r="AC16" s="65">
        <f>$D16*AB16</f>
        <v>11185.499999999998</v>
      </c>
      <c r="AD16" s="37">
        <f>+G16+I16+K16+Y16+AA16+AC16</f>
        <v>63309.929999999993</v>
      </c>
      <c r="AE16" s="201"/>
      <c r="AF16" s="18"/>
      <c r="AG16" s="35"/>
      <c r="AH16" s="200"/>
      <c r="AI16" s="34"/>
      <c r="AK16" s="296">
        <v>44805</v>
      </c>
      <c r="AL16" s="295">
        <v>150</v>
      </c>
      <c r="AM16" s="295">
        <v>1740</v>
      </c>
      <c r="AN16" s="11">
        <f>+AL16*2</f>
        <v>300</v>
      </c>
    </row>
    <row r="17" spans="1:39" ht="15" customHeight="1">
      <c r="A17" s="207"/>
      <c r="B17" s="290"/>
      <c r="C17" s="294" t="s">
        <v>156</v>
      </c>
      <c r="D17" s="293">
        <v>68.040000000000006</v>
      </c>
      <c r="E17" s="50" t="s">
        <v>20</v>
      </c>
      <c r="F17" s="222">
        <v>282</v>
      </c>
      <c r="G17" s="65">
        <f>$D17*F17</f>
        <v>19187.280000000002</v>
      </c>
      <c r="H17" s="222">
        <v>284</v>
      </c>
      <c r="I17" s="65">
        <f>$D17*H17</f>
        <v>19323.36</v>
      </c>
      <c r="J17" s="222">
        <v>240</v>
      </c>
      <c r="K17" s="65">
        <f>$D17*J17</f>
        <v>16329.600000000002</v>
      </c>
      <c r="L17" s="292">
        <f>+L16</f>
        <v>584.20000000000005</v>
      </c>
      <c r="M17" s="291">
        <f>$D17*L17</f>
        <v>39748.968000000008</v>
      </c>
      <c r="N17" s="292">
        <f>+N16</f>
        <v>630.20000000000005</v>
      </c>
      <c r="O17" s="291">
        <f>$D17*N17</f>
        <v>42878.808000000005</v>
      </c>
      <c r="P17" s="292">
        <f>+P16</f>
        <v>736</v>
      </c>
      <c r="Q17" s="291">
        <f>$D17*P17</f>
        <v>50077.440000000002</v>
      </c>
      <c r="R17" s="292">
        <f>+R16</f>
        <v>690</v>
      </c>
      <c r="S17" s="291">
        <f>$D17*R17</f>
        <v>46947.600000000006</v>
      </c>
      <c r="T17" s="292">
        <f>+T16</f>
        <v>736</v>
      </c>
      <c r="U17" s="291">
        <f>$D17*T17</f>
        <v>50077.440000000002</v>
      </c>
      <c r="V17" s="292">
        <f>+V16</f>
        <v>722.2</v>
      </c>
      <c r="W17" s="291">
        <f>$D17*V17</f>
        <v>49138.488000000005</v>
      </c>
      <c r="X17" s="222">
        <v>262</v>
      </c>
      <c r="Y17" s="65">
        <f>$D17*X17</f>
        <v>17826.480000000003</v>
      </c>
      <c r="Z17" s="222">
        <v>330</v>
      </c>
      <c r="AA17" s="65">
        <f>$D17*Z17</f>
        <v>22453.200000000001</v>
      </c>
      <c r="AB17" s="222">
        <v>300</v>
      </c>
      <c r="AC17" s="65">
        <f>$D17*AB17</f>
        <v>20412.000000000004</v>
      </c>
      <c r="AD17" s="37">
        <f>+G17+I17+K17+Y17+AA17+AC17</f>
        <v>115531.92</v>
      </c>
      <c r="AE17" s="201"/>
      <c r="AF17" s="18"/>
      <c r="AG17" s="35"/>
      <c r="AH17" s="200"/>
      <c r="AI17" s="34"/>
    </row>
    <row r="18" spans="1:39" ht="15" customHeight="1" thickBot="1">
      <c r="A18" s="199"/>
      <c r="B18" s="290"/>
      <c r="C18" s="289" t="s">
        <v>155</v>
      </c>
      <c r="D18" s="252"/>
      <c r="E18" s="251" t="s">
        <v>20</v>
      </c>
      <c r="F18" s="278">
        <f>SUM(F12:F17)</f>
        <v>564</v>
      </c>
      <c r="G18" s="286">
        <f>SUM(G12:G17)</f>
        <v>43528.815000000002</v>
      </c>
      <c r="H18" s="278">
        <f>SUM(H12:H17)</f>
        <v>568</v>
      </c>
      <c r="I18" s="286">
        <f>SUM(I12:I17)</f>
        <v>43837.53</v>
      </c>
      <c r="J18" s="278">
        <f>SUM(J12:J17)</f>
        <v>480</v>
      </c>
      <c r="K18" s="286">
        <f>SUM(K12:K17)</f>
        <v>37045.800000000003</v>
      </c>
      <c r="L18" s="288">
        <f>SUM(L12:L17)</f>
        <v>2044.7</v>
      </c>
      <c r="M18" s="287">
        <f>SUM(M12:M17)</f>
        <v>158605.91850000003</v>
      </c>
      <c r="N18" s="288">
        <f>SUM(N12:N17)</f>
        <v>2208.1500000000005</v>
      </c>
      <c r="O18" s="287">
        <f>SUM(O12:O17)</f>
        <v>171283.78700000001</v>
      </c>
      <c r="P18" s="288">
        <f>SUM(P12:P17)</f>
        <v>2552</v>
      </c>
      <c r="Q18" s="287">
        <f>SUM(Q12:Q17)</f>
        <v>197964.96000000002</v>
      </c>
      <c r="R18" s="288">
        <f>SUM(R12:R17)</f>
        <v>2402.5</v>
      </c>
      <c r="S18" s="287">
        <f>SUM(S12:S17)</f>
        <v>186364.45</v>
      </c>
      <c r="T18" s="288">
        <f>SUM(T12:T17)</f>
        <v>2552</v>
      </c>
      <c r="U18" s="287">
        <f>SUM(U12:U17)</f>
        <v>197964.96000000002</v>
      </c>
      <c r="V18" s="288">
        <f>SUM(V12:V17)</f>
        <v>2507.15</v>
      </c>
      <c r="W18" s="287">
        <f>SUM(W12:W17)</f>
        <v>194484.80700000003</v>
      </c>
      <c r="X18" s="278">
        <f>SUM(X12:X17)</f>
        <v>524</v>
      </c>
      <c r="Y18" s="286">
        <f>SUM(Y12:Y17)</f>
        <v>40441.665000000001</v>
      </c>
      <c r="Z18" s="278">
        <f>SUM(Z12:Z17)</f>
        <v>660</v>
      </c>
      <c r="AA18" s="286">
        <f>SUM(AA12:AA17)</f>
        <v>50937.975000000006</v>
      </c>
      <c r="AB18" s="278">
        <f>SUM(AB12:AB17)</f>
        <v>600</v>
      </c>
      <c r="AC18" s="286">
        <f>SUM(AC12:AC17)</f>
        <v>46307.25</v>
      </c>
      <c r="AD18" s="285">
        <f>SUM(AD12:AD17)</f>
        <v>262099.03499999997</v>
      </c>
      <c r="AE18" s="191"/>
      <c r="AF18" s="18"/>
      <c r="AG18" s="24"/>
      <c r="AH18" s="183"/>
      <c r="AI18" s="23"/>
    </row>
    <row r="19" spans="1:39" ht="15" customHeight="1">
      <c r="A19" s="91" t="s">
        <v>154</v>
      </c>
      <c r="B19" s="284" t="s">
        <v>153</v>
      </c>
      <c r="C19" s="283"/>
      <c r="D19" s="282"/>
      <c r="E19" s="57"/>
      <c r="F19" s="229"/>
      <c r="G19" s="105"/>
      <c r="H19" s="229"/>
      <c r="I19" s="105"/>
      <c r="J19" s="229"/>
      <c r="K19" s="105"/>
      <c r="L19" s="229"/>
      <c r="M19" s="105"/>
      <c r="N19" s="229"/>
      <c r="O19" s="105"/>
      <c r="P19" s="229"/>
      <c r="Q19" s="105"/>
      <c r="R19" s="229"/>
      <c r="S19" s="105"/>
      <c r="T19" s="229"/>
      <c r="U19" s="105"/>
      <c r="V19" s="229"/>
      <c r="W19" s="105"/>
      <c r="X19" s="229"/>
      <c r="Y19" s="105"/>
      <c r="Z19" s="229"/>
      <c r="AA19" s="105"/>
      <c r="AB19" s="229"/>
      <c r="AC19" s="105"/>
      <c r="AD19" s="227"/>
      <c r="AE19" s="281">
        <f>+AD27+AD33+AD39+AD44+AD48</f>
        <v>148300</v>
      </c>
      <c r="AF19" s="18"/>
      <c r="AG19" s="85"/>
      <c r="AH19" s="280"/>
      <c r="AI19" s="84"/>
    </row>
    <row r="20" spans="1:39" ht="13.2" customHeight="1">
      <c r="A20" s="81"/>
      <c r="B20" s="260"/>
      <c r="C20" s="259" t="s">
        <v>152</v>
      </c>
      <c r="D20" s="279">
        <v>30750</v>
      </c>
      <c r="E20" s="88" t="s">
        <v>31</v>
      </c>
      <c r="F20" s="222"/>
      <c r="G20" s="100">
        <f>$D20*F20</f>
        <v>0</v>
      </c>
      <c r="H20" s="222">
        <v>1</v>
      </c>
      <c r="I20" s="100">
        <f>$D20*H20</f>
        <v>30750</v>
      </c>
      <c r="J20" s="222"/>
      <c r="K20" s="100">
        <f>$D20*J20</f>
        <v>0</v>
      </c>
      <c r="L20" s="222"/>
      <c r="M20" s="100">
        <f>$D20*L20</f>
        <v>0</v>
      </c>
      <c r="N20" s="222"/>
      <c r="O20" s="100">
        <f>$D20*N20</f>
        <v>0</v>
      </c>
      <c r="P20" s="222"/>
      <c r="Q20" s="100">
        <f>$D20*P20</f>
        <v>0</v>
      </c>
      <c r="R20" s="222"/>
      <c r="S20" s="100">
        <v>0</v>
      </c>
      <c r="T20" s="222"/>
      <c r="U20" s="100">
        <f>$D20*T20</f>
        <v>0</v>
      </c>
      <c r="V20" s="222"/>
      <c r="W20" s="100">
        <f>$D20*V20</f>
        <v>0</v>
      </c>
      <c r="X20" s="222"/>
      <c r="Y20" s="100">
        <f>$D20*X20</f>
        <v>0</v>
      </c>
      <c r="Z20" s="222"/>
      <c r="AA20" s="100">
        <f>$D20*Z20</f>
        <v>0</v>
      </c>
      <c r="AB20" s="222"/>
      <c r="AC20" s="100">
        <f>$D20*AB20</f>
        <v>0</v>
      </c>
      <c r="AD20" s="216">
        <f>G20+I20+K20+M20+O20+Q20+S20+U20+W20+Y20+AA20+AC20</f>
        <v>30750</v>
      </c>
      <c r="AE20" s="201"/>
      <c r="AF20" s="18"/>
      <c r="AG20" s="214"/>
      <c r="AH20" s="213"/>
      <c r="AI20" s="212"/>
    </row>
    <row r="21" spans="1:39" ht="13.2" customHeight="1">
      <c r="A21" s="81"/>
      <c r="B21" s="254"/>
      <c r="C21" s="256" t="s">
        <v>151</v>
      </c>
      <c r="D21" s="204">
        <v>15000</v>
      </c>
      <c r="E21" s="88" t="s">
        <v>31</v>
      </c>
      <c r="F21" s="203"/>
      <c r="G21" s="100">
        <f>$D21*F21</f>
        <v>0</v>
      </c>
      <c r="H21" s="203">
        <v>1</v>
      </c>
      <c r="I21" s="100">
        <f>$D21*H21</f>
        <v>15000</v>
      </c>
      <c r="J21" s="203"/>
      <c r="K21" s="100">
        <f>$D21*J21</f>
        <v>0</v>
      </c>
      <c r="L21" s="203"/>
      <c r="M21" s="100">
        <f>$D21*L21</f>
        <v>0</v>
      </c>
      <c r="N21" s="203"/>
      <c r="O21" s="100">
        <f>$D21*N21</f>
        <v>0</v>
      </c>
      <c r="P21" s="203"/>
      <c r="Q21" s="100">
        <f>$D21*P21</f>
        <v>0</v>
      </c>
      <c r="R21" s="203"/>
      <c r="S21" s="100">
        <v>0</v>
      </c>
      <c r="T21" s="203"/>
      <c r="U21" s="100">
        <f>$D21*T21</f>
        <v>0</v>
      </c>
      <c r="V21" s="203"/>
      <c r="W21" s="100">
        <f>$D21*V21</f>
        <v>0</v>
      </c>
      <c r="X21" s="203"/>
      <c r="Y21" s="100">
        <f>$D21*X21</f>
        <v>0</v>
      </c>
      <c r="Z21" s="203"/>
      <c r="AA21" s="100">
        <f>$D21*Z21</f>
        <v>0</v>
      </c>
      <c r="AB21" s="203"/>
      <c r="AC21" s="100">
        <f>$D21*AB21</f>
        <v>0</v>
      </c>
      <c r="AD21" s="216">
        <f>G21+I21+K21+M21+O21+Q21+S21+U21+W21+Y21+AA21+AC21</f>
        <v>15000</v>
      </c>
      <c r="AE21" s="201"/>
      <c r="AF21" s="18"/>
      <c r="AG21" s="214"/>
      <c r="AH21" s="213"/>
      <c r="AI21" s="212"/>
    </row>
    <row r="22" spans="1:39" ht="13.2" customHeight="1">
      <c r="A22" s="81"/>
      <c r="B22" s="254"/>
      <c r="C22" s="256" t="s">
        <v>150</v>
      </c>
      <c r="D22" s="204">
        <v>25625</v>
      </c>
      <c r="E22" s="88" t="s">
        <v>31</v>
      </c>
      <c r="F22" s="203"/>
      <c r="G22" s="100">
        <f>$D22*F22</f>
        <v>0</v>
      </c>
      <c r="H22" s="203">
        <v>1</v>
      </c>
      <c r="I22" s="100">
        <f>$D22*H22</f>
        <v>25625</v>
      </c>
      <c r="J22" s="203"/>
      <c r="K22" s="100">
        <f>$D22*J22</f>
        <v>0</v>
      </c>
      <c r="L22" s="203"/>
      <c r="M22" s="100">
        <f>$D22*L22</f>
        <v>0</v>
      </c>
      <c r="N22" s="203"/>
      <c r="O22" s="100">
        <f>$D22*N22</f>
        <v>0</v>
      </c>
      <c r="P22" s="203"/>
      <c r="Q22" s="100">
        <f>$D22*P22</f>
        <v>0</v>
      </c>
      <c r="R22" s="203"/>
      <c r="S22" s="100">
        <v>0</v>
      </c>
      <c r="T22" s="203"/>
      <c r="U22" s="100">
        <f>$D22*T22</f>
        <v>0</v>
      </c>
      <c r="V22" s="203"/>
      <c r="W22" s="100">
        <f>$D22*V22</f>
        <v>0</v>
      </c>
      <c r="X22" s="203"/>
      <c r="Y22" s="100">
        <f>$D22*X22</f>
        <v>0</v>
      </c>
      <c r="Z22" s="203"/>
      <c r="AA22" s="100">
        <f>$D22*Z22</f>
        <v>0</v>
      </c>
      <c r="AB22" s="203"/>
      <c r="AC22" s="100">
        <f>$D22*AB22</f>
        <v>0</v>
      </c>
      <c r="AD22" s="216">
        <f>G22+I22+K22+M22+O22+Q22+S22+U22+W22+Y22+AA22+AC22</f>
        <v>25625</v>
      </c>
      <c r="AE22" s="201"/>
      <c r="AF22" s="18"/>
      <c r="AG22" s="214"/>
      <c r="AH22" s="213"/>
      <c r="AI22" s="212"/>
      <c r="AK22" s="11">
        <f>0.29+0.61+0.09+0.07</f>
        <v>1.0599999999999998</v>
      </c>
      <c r="AL22" s="11">
        <f>36.2*2.06</f>
        <v>74.572000000000003</v>
      </c>
    </row>
    <row r="23" spans="1:39" ht="13.2" customHeight="1">
      <c r="A23" s="81"/>
      <c r="B23" s="254"/>
      <c r="C23" s="256" t="s">
        <v>149</v>
      </c>
      <c r="D23" s="204">
        <v>1025</v>
      </c>
      <c r="E23" s="88" t="s">
        <v>31</v>
      </c>
      <c r="F23" s="203"/>
      <c r="G23" s="100">
        <f>$D23*F23</f>
        <v>0</v>
      </c>
      <c r="H23" s="203">
        <v>1</v>
      </c>
      <c r="I23" s="100">
        <f>$D23*H23</f>
        <v>1025</v>
      </c>
      <c r="J23" s="203"/>
      <c r="K23" s="100">
        <f>$D23*J23</f>
        <v>0</v>
      </c>
      <c r="L23" s="203"/>
      <c r="M23" s="100">
        <f>$D23*L23</f>
        <v>0</v>
      </c>
      <c r="N23" s="203"/>
      <c r="O23" s="100">
        <f>$D23*N23</f>
        <v>0</v>
      </c>
      <c r="P23" s="203"/>
      <c r="Q23" s="100">
        <f>$D23*P23</f>
        <v>0</v>
      </c>
      <c r="R23" s="203"/>
      <c r="S23" s="100">
        <v>0</v>
      </c>
      <c r="T23" s="203"/>
      <c r="U23" s="100">
        <f>$D23*T23</f>
        <v>0</v>
      </c>
      <c r="V23" s="203"/>
      <c r="W23" s="100">
        <f>$D23*V23</f>
        <v>0</v>
      </c>
      <c r="X23" s="203"/>
      <c r="Y23" s="100">
        <f>$D23*X23</f>
        <v>0</v>
      </c>
      <c r="Z23" s="203"/>
      <c r="AA23" s="100">
        <f>$D23*Z23</f>
        <v>0</v>
      </c>
      <c r="AB23" s="203"/>
      <c r="AC23" s="100">
        <f>$D23*AB23</f>
        <v>0</v>
      </c>
      <c r="AD23" s="216">
        <f>G23+I23+K23+M23+O23+Q23+S23+U23+W23+Y23+AA23+AC23</f>
        <v>1025</v>
      </c>
      <c r="AE23" s="201"/>
      <c r="AF23" s="18"/>
      <c r="AG23" s="214"/>
      <c r="AH23" s="213"/>
      <c r="AI23" s="212"/>
      <c r="AK23" s="11">
        <f>320/40</f>
        <v>8</v>
      </c>
    </row>
    <row r="24" spans="1:39" ht="13.2" customHeight="1">
      <c r="A24" s="81"/>
      <c r="B24" s="254"/>
      <c r="C24" s="256" t="s">
        <v>148</v>
      </c>
      <c r="D24" s="204">
        <v>2500</v>
      </c>
      <c r="E24" s="88" t="s">
        <v>31</v>
      </c>
      <c r="F24" s="203"/>
      <c r="G24" s="100">
        <f>$D24*F24</f>
        <v>0</v>
      </c>
      <c r="H24" s="203">
        <v>1</v>
      </c>
      <c r="I24" s="100">
        <f>$D24*H24</f>
        <v>2500</v>
      </c>
      <c r="J24" s="203"/>
      <c r="K24" s="100">
        <f>$D24*J24</f>
        <v>0</v>
      </c>
      <c r="L24" s="203"/>
      <c r="M24" s="100">
        <f>$D24*L24</f>
        <v>0</v>
      </c>
      <c r="N24" s="203"/>
      <c r="O24" s="100">
        <f>$D24*N24</f>
        <v>0</v>
      </c>
      <c r="P24" s="203"/>
      <c r="Q24" s="100">
        <f>$D24*P24</f>
        <v>0</v>
      </c>
      <c r="R24" s="203"/>
      <c r="S24" s="100">
        <v>0</v>
      </c>
      <c r="T24" s="203"/>
      <c r="U24" s="100">
        <f>$D24*T24</f>
        <v>0</v>
      </c>
      <c r="V24" s="203"/>
      <c r="W24" s="100">
        <f>$D24*V24</f>
        <v>0</v>
      </c>
      <c r="X24" s="203"/>
      <c r="Y24" s="100">
        <f>$D24*X24</f>
        <v>0</v>
      </c>
      <c r="Z24" s="203"/>
      <c r="AA24" s="100">
        <f>$D24*Z24</f>
        <v>0</v>
      </c>
      <c r="AB24" s="203"/>
      <c r="AC24" s="100">
        <f>$D24*AB24</f>
        <v>0</v>
      </c>
      <c r="AD24" s="216">
        <f>G24+I24+K24+M24+O24+Q24+S24+U24+W24+Y24+AA24+AC24</f>
        <v>2500</v>
      </c>
      <c r="AE24" s="201"/>
      <c r="AF24" s="18"/>
      <c r="AG24" s="214"/>
      <c r="AH24" s="213"/>
      <c r="AI24" s="212"/>
    </row>
    <row r="25" spans="1:39" ht="13.2" customHeight="1">
      <c r="A25" s="81"/>
      <c r="B25" s="254"/>
      <c r="C25" s="256" t="s">
        <v>147</v>
      </c>
      <c r="D25" s="204">
        <v>3000</v>
      </c>
      <c r="E25" s="88" t="s">
        <v>31</v>
      </c>
      <c r="F25" s="203"/>
      <c r="G25" s="100">
        <f>$D25*F25</f>
        <v>0</v>
      </c>
      <c r="H25" s="203"/>
      <c r="I25" s="100">
        <f>$D25*H25</f>
        <v>0</v>
      </c>
      <c r="J25" s="203"/>
      <c r="K25" s="100">
        <f>$D25*J25</f>
        <v>0</v>
      </c>
      <c r="L25" s="203"/>
      <c r="M25" s="100">
        <f>$D25*L25</f>
        <v>0</v>
      </c>
      <c r="N25" s="203"/>
      <c r="O25" s="100">
        <f>$D25*N25</f>
        <v>0</v>
      </c>
      <c r="P25" s="203"/>
      <c r="Q25" s="100">
        <f>$D25*P25</f>
        <v>0</v>
      </c>
      <c r="R25" s="203"/>
      <c r="S25" s="100">
        <v>0</v>
      </c>
      <c r="T25" s="203"/>
      <c r="U25" s="100">
        <f>$D25*T25</f>
        <v>0</v>
      </c>
      <c r="V25" s="203"/>
      <c r="W25" s="100">
        <f>$D25*V25</f>
        <v>0</v>
      </c>
      <c r="X25" s="203">
        <v>1</v>
      </c>
      <c r="Y25" s="100">
        <f>$D25*X25</f>
        <v>3000</v>
      </c>
      <c r="Z25" s="203"/>
      <c r="AA25" s="100">
        <f>$D25*Z25</f>
        <v>0</v>
      </c>
      <c r="AB25" s="203"/>
      <c r="AC25" s="100">
        <f>$D25*AB25</f>
        <v>0</v>
      </c>
      <c r="AD25" s="216">
        <f>G25+I25+K25+M25+O25+Q25+S25+U25+W25+Y25+AA25+AC25</f>
        <v>3000</v>
      </c>
      <c r="AE25" s="201"/>
      <c r="AF25" s="18"/>
      <c r="AG25" s="214"/>
      <c r="AH25" s="213"/>
      <c r="AI25" s="212"/>
    </row>
    <row r="26" spans="1:39" ht="13.2" customHeight="1">
      <c r="A26" s="81"/>
      <c r="B26" s="254"/>
      <c r="C26" s="256" t="s">
        <v>146</v>
      </c>
      <c r="D26" s="204">
        <v>20000</v>
      </c>
      <c r="E26" s="88" t="s">
        <v>31</v>
      </c>
      <c r="F26" s="203"/>
      <c r="G26" s="100">
        <f>$D26*F26</f>
        <v>0</v>
      </c>
      <c r="H26" s="203"/>
      <c r="I26" s="100">
        <f>$D26*H26</f>
        <v>0</v>
      </c>
      <c r="J26" s="203"/>
      <c r="K26" s="100">
        <f>$D26*J26</f>
        <v>0</v>
      </c>
      <c r="L26" s="203"/>
      <c r="M26" s="100">
        <f>$D26*L26</f>
        <v>0</v>
      </c>
      <c r="N26" s="203"/>
      <c r="O26" s="100">
        <f>$D26*N26</f>
        <v>0</v>
      </c>
      <c r="P26" s="203"/>
      <c r="Q26" s="100">
        <f>$D26*P26</f>
        <v>0</v>
      </c>
      <c r="R26" s="203"/>
      <c r="S26" s="100">
        <v>0</v>
      </c>
      <c r="T26" s="203"/>
      <c r="U26" s="100">
        <f>$D26*T26</f>
        <v>0</v>
      </c>
      <c r="V26" s="203"/>
      <c r="W26" s="100">
        <f>$D26*V26</f>
        <v>0</v>
      </c>
      <c r="X26" s="203">
        <v>1</v>
      </c>
      <c r="Y26" s="100">
        <f>$D26*X26</f>
        <v>20000</v>
      </c>
      <c r="Z26" s="203"/>
      <c r="AA26" s="100">
        <f>$D26*Z26</f>
        <v>0</v>
      </c>
      <c r="AB26" s="203"/>
      <c r="AC26" s="100">
        <f>$D26*AB26</f>
        <v>0</v>
      </c>
      <c r="AD26" s="216">
        <f>G26+I26+K26+M26+O26+Q26+S26+U26+W26+Y26+AA26+AC26</f>
        <v>20000</v>
      </c>
      <c r="AE26" s="201"/>
      <c r="AF26" s="18"/>
      <c r="AG26" s="214" t="s">
        <v>145</v>
      </c>
      <c r="AH26" s="213"/>
      <c r="AI26" s="212"/>
    </row>
    <row r="27" spans="1:39" ht="13.2" customHeight="1" thickBot="1">
      <c r="A27" s="81"/>
      <c r="B27" s="254"/>
      <c r="C27" s="253" t="s">
        <v>144</v>
      </c>
      <c r="D27" s="276">
        <f>SUM(D20:D26)</f>
        <v>97900</v>
      </c>
      <c r="E27" s="251"/>
      <c r="F27" s="250">
        <f>SUM(F20:F24)</f>
        <v>0</v>
      </c>
      <c r="G27" s="249">
        <f>SUM(G20:G26)</f>
        <v>0</v>
      </c>
      <c r="H27" s="250">
        <f>SUM(H20:H24)</f>
        <v>5</v>
      </c>
      <c r="I27" s="249">
        <f>SUM(I20:I26)</f>
        <v>74900</v>
      </c>
      <c r="J27" s="250">
        <f>SUM(J20:J24)</f>
        <v>0</v>
      </c>
      <c r="K27" s="249">
        <f>SUM(K20:K26)</f>
        <v>0</v>
      </c>
      <c r="L27" s="250">
        <f>SUM(L20:L24)</f>
        <v>0</v>
      </c>
      <c r="M27" s="249">
        <f>SUM(M20:M26)</f>
        <v>0</v>
      </c>
      <c r="N27" s="250">
        <f>SUM(N20:N24)</f>
        <v>0</v>
      </c>
      <c r="O27" s="249">
        <f>SUM(O20:O26)</f>
        <v>0</v>
      </c>
      <c r="P27" s="250">
        <f>SUM(P20:P24)</f>
        <v>0</v>
      </c>
      <c r="Q27" s="249">
        <f>SUM(Q20:Q26)</f>
        <v>0</v>
      </c>
      <c r="R27" s="250">
        <f>SUM(R20:R24)</f>
        <v>0</v>
      </c>
      <c r="S27" s="249">
        <f>SUM(S20:S24)</f>
        <v>0</v>
      </c>
      <c r="T27" s="250">
        <f>SUM(T20:T24)</f>
        <v>0</v>
      </c>
      <c r="U27" s="249">
        <f>SUM(U20:U26)</f>
        <v>0</v>
      </c>
      <c r="V27" s="250">
        <f>SUM(V20:V24)</f>
        <v>0</v>
      </c>
      <c r="W27" s="249">
        <f>SUM(W20:W26)</f>
        <v>0</v>
      </c>
      <c r="X27" s="250">
        <f>SUM(X20:X24)</f>
        <v>0</v>
      </c>
      <c r="Y27" s="249">
        <f>SUM(Y20:Y26)</f>
        <v>23000</v>
      </c>
      <c r="Z27" s="250">
        <f>SUM(Z20:Z24)</f>
        <v>0</v>
      </c>
      <c r="AA27" s="249">
        <f>SUM(AA20:AA26)</f>
        <v>0</v>
      </c>
      <c r="AB27" s="250">
        <f>SUM(AB20:AB24)</f>
        <v>0</v>
      </c>
      <c r="AC27" s="249">
        <f>SUM(AC20:AC26)</f>
        <v>0</v>
      </c>
      <c r="AD27" s="209">
        <f>SUM(AD20:AD26)</f>
        <v>97900</v>
      </c>
      <c r="AE27" s="201"/>
      <c r="AF27" s="18"/>
      <c r="AG27" s="214"/>
      <c r="AH27" s="213"/>
      <c r="AI27" s="212"/>
    </row>
    <row r="28" spans="1:39" ht="13.2" customHeight="1">
      <c r="A28" s="81"/>
      <c r="B28" s="254" t="s">
        <v>143</v>
      </c>
      <c r="C28" s="256"/>
      <c r="D28" s="204"/>
      <c r="E28" s="50"/>
      <c r="F28" s="203"/>
      <c r="G28" s="100"/>
      <c r="H28" s="203"/>
      <c r="I28" s="100"/>
      <c r="J28" s="203"/>
      <c r="K28" s="100"/>
      <c r="L28" s="203"/>
      <c r="M28" s="100"/>
      <c r="N28" s="203"/>
      <c r="O28" s="100"/>
      <c r="P28" s="203"/>
      <c r="Q28" s="100"/>
      <c r="R28" s="203"/>
      <c r="S28" s="100"/>
      <c r="T28" s="203"/>
      <c r="U28" s="100"/>
      <c r="V28" s="203"/>
      <c r="W28" s="100"/>
      <c r="X28" s="203"/>
      <c r="Y28" s="100"/>
      <c r="Z28" s="203"/>
      <c r="AA28" s="100"/>
      <c r="AB28" s="203"/>
      <c r="AC28" s="100"/>
      <c r="AD28" s="216"/>
      <c r="AE28" s="201"/>
      <c r="AF28" s="18"/>
      <c r="AG28" s="214"/>
      <c r="AH28" s="213"/>
      <c r="AI28" s="212"/>
      <c r="AM28" s="18" t="s">
        <v>21</v>
      </c>
    </row>
    <row r="29" spans="1:39">
      <c r="A29" s="81"/>
      <c r="B29" s="254"/>
      <c r="C29" s="256" t="s">
        <v>142</v>
      </c>
      <c r="D29" s="204">
        <v>30750</v>
      </c>
      <c r="E29" s="50" t="s">
        <v>31</v>
      </c>
      <c r="F29" s="203"/>
      <c r="G29" s="100">
        <f>$D29*F29</f>
        <v>0</v>
      </c>
      <c r="H29" s="203"/>
      <c r="I29" s="100">
        <f>$D29*H29</f>
        <v>0</v>
      </c>
      <c r="J29" s="203"/>
      <c r="K29" s="100">
        <f>$D29*J29</f>
        <v>0</v>
      </c>
      <c r="L29" s="203"/>
      <c r="M29" s="100">
        <f>$D29*L29</f>
        <v>0</v>
      </c>
      <c r="N29" s="203"/>
      <c r="O29" s="100">
        <f>$D29*N29</f>
        <v>0</v>
      </c>
      <c r="P29" s="203"/>
      <c r="Q29" s="100">
        <f>$D29*P29</f>
        <v>0</v>
      </c>
      <c r="R29" s="203"/>
      <c r="S29" s="100">
        <f>$D29*R29</f>
        <v>0</v>
      </c>
      <c r="T29" s="203"/>
      <c r="U29" s="100">
        <f>$D29*T29</f>
        <v>0</v>
      </c>
      <c r="V29" s="203"/>
      <c r="W29" s="100">
        <f>$D29*V29</f>
        <v>0</v>
      </c>
      <c r="X29" s="203">
        <v>0</v>
      </c>
      <c r="Y29" s="100">
        <f>$D29*X29</f>
        <v>0</v>
      </c>
      <c r="Z29" s="203"/>
      <c r="AA29" s="100">
        <f>$D29*Z29</f>
        <v>0</v>
      </c>
      <c r="AB29" s="203"/>
      <c r="AC29" s="100">
        <f>$D29*AB29</f>
        <v>0</v>
      </c>
      <c r="AD29" s="216">
        <f>G29+I29+K29+M29+O29+Q29+S29+U29+W29+Y29+AA29+AC29</f>
        <v>0</v>
      </c>
      <c r="AE29" s="201"/>
      <c r="AF29" s="18"/>
      <c r="AG29" s="214"/>
      <c r="AH29" s="213"/>
      <c r="AI29" s="212"/>
    </row>
    <row r="30" spans="1:39" ht="13.2" customHeight="1">
      <c r="A30" s="81"/>
      <c r="B30" s="254"/>
      <c r="C30" s="256" t="s">
        <v>133</v>
      </c>
      <c r="D30" s="204">
        <v>5125</v>
      </c>
      <c r="E30" s="50" t="s">
        <v>31</v>
      </c>
      <c r="F30" s="203"/>
      <c r="G30" s="100">
        <f>$D30*F30</f>
        <v>0</v>
      </c>
      <c r="H30" s="203"/>
      <c r="I30" s="100">
        <f>$D30*H30</f>
        <v>0</v>
      </c>
      <c r="J30" s="203"/>
      <c r="K30" s="100">
        <f>$D30*J30</f>
        <v>0</v>
      </c>
      <c r="L30" s="203"/>
      <c r="M30" s="100">
        <f>$D30*L30</f>
        <v>0</v>
      </c>
      <c r="N30" s="203"/>
      <c r="O30" s="100">
        <f>$D30*N30</f>
        <v>0</v>
      </c>
      <c r="P30" s="203"/>
      <c r="Q30" s="100">
        <f>$D30*P30</f>
        <v>0</v>
      </c>
      <c r="R30" s="203"/>
      <c r="S30" s="100">
        <f>$D30*R30</f>
        <v>0</v>
      </c>
      <c r="T30" s="203"/>
      <c r="U30" s="100">
        <f>$D30*T30</f>
        <v>0</v>
      </c>
      <c r="V30" s="203"/>
      <c r="W30" s="100">
        <f>$D30*V30</f>
        <v>0</v>
      </c>
      <c r="X30" s="203">
        <v>1</v>
      </c>
      <c r="Y30" s="100">
        <f>$D30*X30</f>
        <v>5125</v>
      </c>
      <c r="Z30" s="203"/>
      <c r="AA30" s="100">
        <f>$D30*Z30</f>
        <v>0</v>
      </c>
      <c r="AB30" s="203"/>
      <c r="AC30" s="100">
        <f>$D30*AB30</f>
        <v>0</v>
      </c>
      <c r="AD30" s="216">
        <f>G30+I30+K30+M30+O30+Q30+S30+U30+W30+Y30+AA30+AC30</f>
        <v>5125</v>
      </c>
      <c r="AE30" s="201"/>
      <c r="AF30" s="18"/>
      <c r="AG30" s="214"/>
      <c r="AH30" s="213"/>
      <c r="AI30" s="212"/>
    </row>
    <row r="31" spans="1:39" ht="13.2" customHeight="1">
      <c r="A31" s="81"/>
      <c r="B31" s="254"/>
      <c r="C31" s="256" t="s">
        <v>141</v>
      </c>
      <c r="D31" s="204">
        <v>1500</v>
      </c>
      <c r="E31" s="44" t="s">
        <v>31</v>
      </c>
      <c r="F31" s="203"/>
      <c r="G31" s="100">
        <f>$D31*F31</f>
        <v>0</v>
      </c>
      <c r="H31" s="203"/>
      <c r="I31" s="100">
        <f>$D31*H31</f>
        <v>0</v>
      </c>
      <c r="J31" s="203"/>
      <c r="K31" s="100">
        <f>$D31*J31</f>
        <v>0</v>
      </c>
      <c r="L31" s="203"/>
      <c r="M31" s="100">
        <f>$D31*L31</f>
        <v>0</v>
      </c>
      <c r="N31" s="203"/>
      <c r="O31" s="100">
        <f>$D31*N31</f>
        <v>0</v>
      </c>
      <c r="P31" s="203"/>
      <c r="Q31" s="100">
        <f>$D31*P31</f>
        <v>0</v>
      </c>
      <c r="R31" s="203"/>
      <c r="S31" s="100">
        <f>$D31*R31</f>
        <v>0</v>
      </c>
      <c r="T31" s="203"/>
      <c r="U31" s="100">
        <f>$D31*T31</f>
        <v>0</v>
      </c>
      <c r="V31" s="203"/>
      <c r="W31" s="100">
        <f>$D31*V31</f>
        <v>0</v>
      </c>
      <c r="X31" s="203">
        <v>1</v>
      </c>
      <c r="Y31" s="100">
        <f>$D31*X31</f>
        <v>1500</v>
      </c>
      <c r="Z31" s="203"/>
      <c r="AA31" s="100">
        <f>$D31*Z31</f>
        <v>0</v>
      </c>
      <c r="AB31" s="203"/>
      <c r="AC31" s="100">
        <f>$D31*AB31</f>
        <v>0</v>
      </c>
      <c r="AD31" s="216">
        <f>G31+I31+K31+M31+O31+Q31+S31+U31+W31+Y31+AA31+AC31</f>
        <v>1500</v>
      </c>
      <c r="AE31" s="201"/>
      <c r="AF31" s="18"/>
      <c r="AG31" s="214"/>
      <c r="AH31" s="213"/>
      <c r="AI31" s="212"/>
      <c r="AM31" s="18"/>
    </row>
    <row r="32" spans="1:39" ht="13.2" customHeight="1">
      <c r="A32" s="81"/>
      <c r="B32" s="254"/>
      <c r="C32" s="256" t="s">
        <v>138</v>
      </c>
      <c r="D32" s="204">
        <v>5125</v>
      </c>
      <c r="E32" s="50" t="s">
        <v>31</v>
      </c>
      <c r="F32" s="203"/>
      <c r="G32" s="100">
        <f>$D32*F32</f>
        <v>0</v>
      </c>
      <c r="H32" s="203"/>
      <c r="I32" s="100">
        <f>$D32*H32</f>
        <v>0</v>
      </c>
      <c r="J32" s="203"/>
      <c r="K32" s="100">
        <f>$D32*J32</f>
        <v>0</v>
      </c>
      <c r="L32" s="203"/>
      <c r="M32" s="100">
        <f>$D32*L32</f>
        <v>0</v>
      </c>
      <c r="N32" s="203"/>
      <c r="O32" s="100">
        <f>$D32*N32</f>
        <v>0</v>
      </c>
      <c r="P32" s="203"/>
      <c r="Q32" s="100">
        <f>$D32*P32</f>
        <v>0</v>
      </c>
      <c r="R32" s="203"/>
      <c r="S32" s="100">
        <f>$D32*R32</f>
        <v>0</v>
      </c>
      <c r="T32" s="203"/>
      <c r="U32" s="100">
        <f>$D32*T32</f>
        <v>0</v>
      </c>
      <c r="V32" s="203"/>
      <c r="W32" s="100">
        <f>$D32*V32</f>
        <v>0</v>
      </c>
      <c r="X32" s="203">
        <v>1</v>
      </c>
      <c r="Y32" s="100">
        <f>$D32*X32</f>
        <v>5125</v>
      </c>
      <c r="Z32" s="203"/>
      <c r="AA32" s="100">
        <f>$D32*Z32</f>
        <v>0</v>
      </c>
      <c r="AB32" s="203"/>
      <c r="AC32" s="100">
        <f>$D32*AB32</f>
        <v>0</v>
      </c>
      <c r="AD32" s="216">
        <f>G32+I32+K32+M32+O32+Q32+S32+U32+W32+Y32+AA32+AC32</f>
        <v>5125</v>
      </c>
      <c r="AE32" s="201"/>
      <c r="AF32" s="18"/>
      <c r="AG32" s="214"/>
      <c r="AH32" s="213"/>
      <c r="AI32" s="212"/>
      <c r="AM32" s="18" t="s">
        <v>21</v>
      </c>
    </row>
    <row r="33" spans="1:39" ht="13.2" customHeight="1" thickBot="1">
      <c r="A33" s="81"/>
      <c r="B33" s="254"/>
      <c r="C33" s="253" t="s">
        <v>140</v>
      </c>
      <c r="D33" s="276">
        <f>SUM(D29:D32)</f>
        <v>42500</v>
      </c>
      <c r="E33" s="251"/>
      <c r="F33" s="250">
        <f>SUM(F29:F32)</f>
        <v>0</v>
      </c>
      <c r="G33" s="249">
        <f>SUM(G29:G32)</f>
        <v>0</v>
      </c>
      <c r="H33" s="250">
        <f>SUM(H29:H32)</f>
        <v>0</v>
      </c>
      <c r="I33" s="249">
        <f>SUM(I29:I32)</f>
        <v>0</v>
      </c>
      <c r="J33" s="250">
        <f>SUM(J29:J32)</f>
        <v>0</v>
      </c>
      <c r="K33" s="249">
        <f>SUM(K29:K32)</f>
        <v>0</v>
      </c>
      <c r="L33" s="250">
        <f>SUM(L29:L32)</f>
        <v>0</v>
      </c>
      <c r="M33" s="249">
        <f>SUM(M29:M32)</f>
        <v>0</v>
      </c>
      <c r="N33" s="250">
        <f>SUM(N29:N32)</f>
        <v>0</v>
      </c>
      <c r="O33" s="249">
        <f>SUM(O29:O32)</f>
        <v>0</v>
      </c>
      <c r="P33" s="250">
        <f>SUM(P29:P32)</f>
        <v>0</v>
      </c>
      <c r="Q33" s="249">
        <f>SUM(Q29:Q32)</f>
        <v>0</v>
      </c>
      <c r="R33" s="250">
        <f>SUM(R29:R32)</f>
        <v>0</v>
      </c>
      <c r="S33" s="249">
        <f>SUM(S29:S32)</f>
        <v>0</v>
      </c>
      <c r="T33" s="250">
        <f>SUM(T29:T32)</f>
        <v>0</v>
      </c>
      <c r="U33" s="249">
        <f>SUM(U29:U32)</f>
        <v>0</v>
      </c>
      <c r="V33" s="250">
        <f>SUM(V29:V32)</f>
        <v>0</v>
      </c>
      <c r="W33" s="249">
        <f>SUM(W29:W32)</f>
        <v>0</v>
      </c>
      <c r="X33" s="250">
        <f>SUM(X29:X32)</f>
        <v>3</v>
      </c>
      <c r="Y33" s="249">
        <f>SUM(Y29:Y32)</f>
        <v>11750</v>
      </c>
      <c r="Z33" s="250">
        <f>SUM(Z29:Z32)</f>
        <v>0</v>
      </c>
      <c r="AA33" s="249">
        <f>SUM(AA29:AA32)</f>
        <v>0</v>
      </c>
      <c r="AB33" s="250">
        <f>SUM(AB29:AB32)</f>
        <v>0</v>
      </c>
      <c r="AC33" s="249">
        <f>SUM(AC29:AC32)</f>
        <v>0</v>
      </c>
      <c r="AD33" s="209">
        <f>SUM(AD29:AD32)</f>
        <v>11750</v>
      </c>
      <c r="AE33" s="201"/>
      <c r="AF33" s="18"/>
      <c r="AG33" s="214"/>
      <c r="AH33" s="213"/>
      <c r="AI33" s="212"/>
    </row>
    <row r="34" spans="1:39" ht="13.2" customHeight="1">
      <c r="A34" s="81"/>
      <c r="B34" s="248" t="s">
        <v>139</v>
      </c>
      <c r="C34" s="247"/>
      <c r="D34" s="204"/>
      <c r="E34" s="50"/>
      <c r="F34" s="203"/>
      <c r="G34" s="100"/>
      <c r="H34" s="203"/>
      <c r="I34" s="100"/>
      <c r="J34" s="203"/>
      <c r="K34" s="100"/>
      <c r="L34" s="203"/>
      <c r="M34" s="100"/>
      <c r="N34" s="203"/>
      <c r="O34" s="100"/>
      <c r="P34" s="203"/>
      <c r="Q34" s="100"/>
      <c r="R34" s="203"/>
      <c r="S34" s="100"/>
      <c r="T34" s="203"/>
      <c r="U34" s="100"/>
      <c r="V34" s="203"/>
      <c r="W34" s="100"/>
      <c r="X34" s="203"/>
      <c r="Y34" s="100"/>
      <c r="Z34" s="203"/>
      <c r="AA34" s="100"/>
      <c r="AB34" s="203"/>
      <c r="AC34" s="100"/>
      <c r="AD34" s="216"/>
      <c r="AE34" s="201"/>
      <c r="AF34" s="18"/>
      <c r="AG34" s="214"/>
      <c r="AH34" s="213"/>
      <c r="AI34" s="212"/>
    </row>
    <row r="35" spans="1:39" ht="13.2" customHeight="1">
      <c r="A35" s="81"/>
      <c r="B35" s="254"/>
      <c r="C35" s="256" t="s">
        <v>133</v>
      </c>
      <c r="D35" s="204">
        <v>10250</v>
      </c>
      <c r="E35" s="50" t="s">
        <v>31</v>
      </c>
      <c r="F35" s="203"/>
      <c r="G35" s="100">
        <f>$D35*F35</f>
        <v>0</v>
      </c>
      <c r="H35" s="203"/>
      <c r="I35" s="100">
        <f>$D35*H35</f>
        <v>0</v>
      </c>
      <c r="J35" s="203"/>
      <c r="K35" s="100">
        <f>$D35*J35</f>
        <v>0</v>
      </c>
      <c r="L35" s="203"/>
      <c r="M35" s="100">
        <f>$D35*L35</f>
        <v>0</v>
      </c>
      <c r="N35" s="203"/>
      <c r="O35" s="100">
        <f>$D35*N35</f>
        <v>0</v>
      </c>
      <c r="P35" s="203"/>
      <c r="Q35" s="100">
        <f>$D35*P35</f>
        <v>0</v>
      </c>
      <c r="R35" s="203"/>
      <c r="S35" s="100">
        <f>$D35*R35</f>
        <v>0</v>
      </c>
      <c r="T35" s="203"/>
      <c r="U35" s="100">
        <f>$D35*T35</f>
        <v>0</v>
      </c>
      <c r="V35" s="203"/>
      <c r="W35" s="100">
        <f>$D35*V35</f>
        <v>0</v>
      </c>
      <c r="X35" s="203">
        <v>1</v>
      </c>
      <c r="Y35" s="100">
        <f>$D35*X35</f>
        <v>10250</v>
      </c>
      <c r="Z35" s="203"/>
      <c r="AA35" s="100">
        <f>$D35*Z35</f>
        <v>0</v>
      </c>
      <c r="AB35" s="203"/>
      <c r="AC35" s="100">
        <f>$D35*AB35</f>
        <v>0</v>
      </c>
      <c r="AD35" s="216">
        <f>G35+I35+K35+M35+O35+Q35+S35+U35+W35+Y35+AA35+AC35</f>
        <v>10250</v>
      </c>
      <c r="AE35" s="201"/>
      <c r="AF35" s="18"/>
      <c r="AG35" s="214"/>
      <c r="AH35" s="213"/>
      <c r="AI35" s="212"/>
    </row>
    <row r="36" spans="1:39" ht="13.2" customHeight="1">
      <c r="A36" s="81"/>
      <c r="B36" s="254"/>
      <c r="C36" s="256" t="s">
        <v>138</v>
      </c>
      <c r="D36" s="204">
        <v>3075</v>
      </c>
      <c r="E36" s="50" t="s">
        <v>31</v>
      </c>
      <c r="F36" s="203"/>
      <c r="G36" s="100">
        <f>$D36*F36</f>
        <v>0</v>
      </c>
      <c r="H36" s="203"/>
      <c r="I36" s="100">
        <f>$D36*H36</f>
        <v>0</v>
      </c>
      <c r="J36" s="203"/>
      <c r="K36" s="100">
        <f>$D36*J36</f>
        <v>0</v>
      </c>
      <c r="L36" s="203"/>
      <c r="M36" s="100">
        <f>$D36*L36</f>
        <v>0</v>
      </c>
      <c r="N36" s="203"/>
      <c r="O36" s="100">
        <f>$D36*N36</f>
        <v>0</v>
      </c>
      <c r="P36" s="203"/>
      <c r="Q36" s="100">
        <f>$D36*P36</f>
        <v>0</v>
      </c>
      <c r="R36" s="203"/>
      <c r="S36" s="100">
        <f>$D36*R36</f>
        <v>0</v>
      </c>
      <c r="T36" s="203"/>
      <c r="U36" s="100">
        <f>$D36*T36</f>
        <v>0</v>
      </c>
      <c r="V36" s="203"/>
      <c r="W36" s="100">
        <f>$D36*V36</f>
        <v>0</v>
      </c>
      <c r="X36" s="203">
        <v>1</v>
      </c>
      <c r="Y36" s="100">
        <f>$D36*X36</f>
        <v>3075</v>
      </c>
      <c r="Z36" s="203"/>
      <c r="AA36" s="100">
        <f>$D36*Z36</f>
        <v>0</v>
      </c>
      <c r="AB36" s="203"/>
      <c r="AC36" s="100">
        <f>$D36*AB36</f>
        <v>0</v>
      </c>
      <c r="AD36" s="216">
        <f>G36+I36+K36+M36+O36+Q36+S36+U36+W36+Y36+AA36+AC36</f>
        <v>3075</v>
      </c>
      <c r="AE36" s="201"/>
      <c r="AF36" s="18"/>
      <c r="AG36" s="214"/>
      <c r="AH36" s="213"/>
      <c r="AI36" s="212"/>
    </row>
    <row r="37" spans="1:39" ht="13.2" customHeight="1">
      <c r="A37" s="81"/>
      <c r="B37" s="254"/>
      <c r="C37" s="256" t="s">
        <v>137</v>
      </c>
      <c r="D37" s="204">
        <v>3000</v>
      </c>
      <c r="E37" s="50" t="s">
        <v>31</v>
      </c>
      <c r="F37" s="203"/>
      <c r="G37" s="100">
        <f>$D37*F37</f>
        <v>0</v>
      </c>
      <c r="H37" s="203"/>
      <c r="I37" s="100">
        <f>$D37*H37</f>
        <v>0</v>
      </c>
      <c r="J37" s="203"/>
      <c r="K37" s="100">
        <f>$D37*J37</f>
        <v>0</v>
      </c>
      <c r="L37" s="203"/>
      <c r="M37" s="100">
        <f>$D37*L37</f>
        <v>0</v>
      </c>
      <c r="N37" s="203"/>
      <c r="O37" s="100">
        <f>$D37*N37</f>
        <v>0</v>
      </c>
      <c r="P37" s="203"/>
      <c r="Q37" s="100">
        <f>$D37*P37</f>
        <v>0</v>
      </c>
      <c r="R37" s="203"/>
      <c r="S37" s="100">
        <f>$D37*R37</f>
        <v>0</v>
      </c>
      <c r="T37" s="203"/>
      <c r="U37" s="100">
        <f>$D37*T37</f>
        <v>0</v>
      </c>
      <c r="V37" s="203"/>
      <c r="W37" s="100">
        <f>$D37*V37</f>
        <v>0</v>
      </c>
      <c r="X37" s="203">
        <v>1</v>
      </c>
      <c r="Y37" s="100">
        <f>$D37*X37</f>
        <v>3000</v>
      </c>
      <c r="Z37" s="203"/>
      <c r="AA37" s="100">
        <f>$D37*Z37</f>
        <v>0</v>
      </c>
      <c r="AB37" s="203"/>
      <c r="AC37" s="100">
        <f>$D37*AB37</f>
        <v>0</v>
      </c>
      <c r="AD37" s="216">
        <f>G37+I37+K37+M37+O37+Q37+S37+U37+W37+Y37+AA37+AC37</f>
        <v>3000</v>
      </c>
      <c r="AE37" s="201"/>
      <c r="AF37" s="18"/>
      <c r="AG37" s="214"/>
      <c r="AH37" s="213"/>
      <c r="AI37" s="212"/>
    </row>
    <row r="38" spans="1:39" ht="13.2" customHeight="1">
      <c r="A38" s="81"/>
      <c r="B38" s="254"/>
      <c r="C38" s="256" t="s">
        <v>136</v>
      </c>
      <c r="D38" s="204">
        <v>3000</v>
      </c>
      <c r="E38" s="50" t="s">
        <v>31</v>
      </c>
      <c r="F38" s="203"/>
      <c r="G38" s="217">
        <f>$D38*F38</f>
        <v>0</v>
      </c>
      <c r="H38" s="203"/>
      <c r="I38" s="217">
        <f>$D38*H38</f>
        <v>0</v>
      </c>
      <c r="J38" s="203"/>
      <c r="K38" s="217">
        <f>$D38*J38</f>
        <v>0</v>
      </c>
      <c r="L38" s="203"/>
      <c r="M38" s="217">
        <f>$D38*L38</f>
        <v>0</v>
      </c>
      <c r="N38" s="203"/>
      <c r="O38" s="217">
        <f>$D38*N38</f>
        <v>0</v>
      </c>
      <c r="P38" s="203"/>
      <c r="Q38" s="217">
        <f>$D38*P38</f>
        <v>0</v>
      </c>
      <c r="R38" s="203"/>
      <c r="S38" s="217">
        <f>$D38*R38</f>
        <v>0</v>
      </c>
      <c r="T38" s="203"/>
      <c r="U38" s="217">
        <f>$D38*T38</f>
        <v>0</v>
      </c>
      <c r="V38" s="203"/>
      <c r="W38" s="217">
        <f>$D38*V38</f>
        <v>0</v>
      </c>
      <c r="X38" s="203">
        <v>1</v>
      </c>
      <c r="Y38" s="100">
        <f>$D38*X38</f>
        <v>3000</v>
      </c>
      <c r="Z38" s="203"/>
      <c r="AA38" s="217">
        <f>$D38*Z38</f>
        <v>0</v>
      </c>
      <c r="AB38" s="203"/>
      <c r="AC38" s="217">
        <f>$D38*AB38</f>
        <v>0</v>
      </c>
      <c r="AD38" s="216">
        <f>G38+I38+K38+M38+O38+Q38+S38+U38+W38+Y38+AA38+AC38</f>
        <v>3000</v>
      </c>
      <c r="AE38" s="201"/>
      <c r="AF38" s="18"/>
      <c r="AG38" s="214"/>
      <c r="AH38" s="213"/>
      <c r="AI38" s="212"/>
    </row>
    <row r="39" spans="1:39" ht="13.2" customHeight="1" thickBot="1">
      <c r="A39" s="81"/>
      <c r="B39" s="260"/>
      <c r="C39" s="257" t="s">
        <v>135</v>
      </c>
      <c r="D39" s="252">
        <f>SUM(D35:D38)</f>
        <v>19325</v>
      </c>
      <c r="E39" s="251"/>
      <c r="F39" s="278">
        <f>SUM(F35:F37)</f>
        <v>0</v>
      </c>
      <c r="G39" s="249">
        <f>SUM(G35:G38)</f>
        <v>0</v>
      </c>
      <c r="H39" s="278">
        <f>SUM(H35:H37)</f>
        <v>0</v>
      </c>
      <c r="I39" s="249">
        <f>SUM(I35:I38)</f>
        <v>0</v>
      </c>
      <c r="J39" s="278">
        <f>SUM(J35:J37)</f>
        <v>0</v>
      </c>
      <c r="K39" s="249">
        <f>SUM(K35:K38)</f>
        <v>0</v>
      </c>
      <c r="L39" s="278">
        <f>SUM(L35:L37)</f>
        <v>0</v>
      </c>
      <c r="M39" s="249">
        <f>SUM(M35:M38)</f>
        <v>0</v>
      </c>
      <c r="N39" s="278">
        <f>SUM(N35:N37)</f>
        <v>0</v>
      </c>
      <c r="O39" s="249">
        <f>SUM(O35:O38)</f>
        <v>0</v>
      </c>
      <c r="P39" s="278">
        <f>SUM(P35:P37)</f>
        <v>0</v>
      </c>
      <c r="Q39" s="249">
        <f>SUM(Q35:Q38)</f>
        <v>0</v>
      </c>
      <c r="R39" s="278">
        <f>SUM(R35:R37)</f>
        <v>0</v>
      </c>
      <c r="S39" s="249">
        <f>SUM(S35:S38)</f>
        <v>0</v>
      </c>
      <c r="T39" s="278">
        <f>SUM(T35:T37)</f>
        <v>0</v>
      </c>
      <c r="U39" s="249">
        <f>SUM(U35:U38)</f>
        <v>0</v>
      </c>
      <c r="V39" s="278">
        <f>SUM(V35:V37)</f>
        <v>0</v>
      </c>
      <c r="W39" s="249">
        <f>SUM(W35:W38)</f>
        <v>0</v>
      </c>
      <c r="X39" s="278">
        <f>SUM(X35:X38)</f>
        <v>4</v>
      </c>
      <c r="Y39" s="249">
        <f>SUM(Y35:Y38)</f>
        <v>19325</v>
      </c>
      <c r="Z39" s="278">
        <f>SUM(Z35:Z37)</f>
        <v>0</v>
      </c>
      <c r="AA39" s="249">
        <f>SUM(AA35:AA38)</f>
        <v>0</v>
      </c>
      <c r="AB39" s="278">
        <f>SUM(AB35:AB37)</f>
        <v>0</v>
      </c>
      <c r="AC39" s="249">
        <f>SUM(AC35:AC38)</f>
        <v>0</v>
      </c>
      <c r="AD39" s="209">
        <f>SUM(AD35:AD38)</f>
        <v>19325</v>
      </c>
      <c r="AE39" s="201"/>
      <c r="AF39" s="18"/>
      <c r="AG39" s="214"/>
      <c r="AH39" s="213"/>
      <c r="AI39" s="212"/>
    </row>
    <row r="40" spans="1:39" ht="13.2" customHeight="1">
      <c r="A40" s="81"/>
      <c r="B40" s="260" t="s">
        <v>134</v>
      </c>
      <c r="C40" s="259"/>
      <c r="D40" s="223"/>
      <c r="E40" s="50"/>
      <c r="F40" s="222"/>
      <c r="G40" s="100"/>
      <c r="H40" s="222"/>
      <c r="I40" s="100"/>
      <c r="J40" s="222"/>
      <c r="K40" s="100"/>
      <c r="L40" s="222"/>
      <c r="M40" s="100"/>
      <c r="N40" s="222"/>
      <c r="O40" s="100"/>
      <c r="P40" s="222"/>
      <c r="Q40" s="100"/>
      <c r="R40" s="222"/>
      <c r="S40" s="100"/>
      <c r="T40" s="222"/>
      <c r="U40" s="100"/>
      <c r="V40" s="222"/>
      <c r="W40" s="100"/>
      <c r="X40" s="222"/>
      <c r="Y40" s="100"/>
      <c r="Z40" s="222"/>
      <c r="AA40" s="100"/>
      <c r="AB40" s="222"/>
      <c r="AC40" s="100"/>
      <c r="AD40" s="216"/>
      <c r="AE40" s="201"/>
      <c r="AF40" s="18"/>
      <c r="AG40" s="214"/>
      <c r="AH40" s="213"/>
      <c r="AI40" s="212"/>
    </row>
    <row r="41" spans="1:39" ht="13.2" customHeight="1">
      <c r="A41" s="81"/>
      <c r="B41" s="254"/>
      <c r="C41" s="256" t="s">
        <v>133</v>
      </c>
      <c r="D41" s="204">
        <v>10250</v>
      </c>
      <c r="E41" s="50" t="s">
        <v>31</v>
      </c>
      <c r="F41" s="203"/>
      <c r="G41" s="100">
        <f>$D41*F41</f>
        <v>0</v>
      </c>
      <c r="H41" s="203"/>
      <c r="I41" s="100">
        <f>$D41*H41</f>
        <v>0</v>
      </c>
      <c r="J41" s="203"/>
      <c r="K41" s="100">
        <f>$D41*J41</f>
        <v>0</v>
      </c>
      <c r="L41" s="203"/>
      <c r="M41" s="100">
        <f>$D41*L41</f>
        <v>0</v>
      </c>
      <c r="N41" s="203"/>
      <c r="O41" s="100">
        <f>$D41*N41</f>
        <v>0</v>
      </c>
      <c r="P41" s="203"/>
      <c r="Q41" s="100">
        <f>$D41*P41</f>
        <v>0</v>
      </c>
      <c r="R41" s="203"/>
      <c r="S41" s="100">
        <f>$D41*R41</f>
        <v>0</v>
      </c>
      <c r="T41" s="203"/>
      <c r="U41" s="100">
        <f>$D41*T41</f>
        <v>0</v>
      </c>
      <c r="V41" s="203"/>
      <c r="W41" s="100">
        <f>$D41*V41</f>
        <v>0</v>
      </c>
      <c r="X41" s="203">
        <v>1</v>
      </c>
      <c r="Y41" s="100">
        <f>$D41*X41</f>
        <v>10250</v>
      </c>
      <c r="Z41" s="203"/>
      <c r="AA41" s="100">
        <f>$D41*Z41</f>
        <v>0</v>
      </c>
      <c r="AB41" s="203"/>
      <c r="AC41" s="100">
        <f>$D41*AB41</f>
        <v>0</v>
      </c>
      <c r="AD41" s="216">
        <f>G41+I41+K41+M41+O41+Q41+S41+U41+W41+Y41+AA41+AC41</f>
        <v>10250</v>
      </c>
      <c r="AE41" s="201"/>
      <c r="AF41" s="18"/>
      <c r="AG41" s="214"/>
      <c r="AH41" s="213"/>
      <c r="AI41" s="212"/>
      <c r="AM41" s="18" t="s">
        <v>21</v>
      </c>
    </row>
    <row r="42" spans="1:39" ht="13.2" customHeight="1">
      <c r="A42" s="81"/>
      <c r="B42" s="254"/>
      <c r="C42" s="256" t="s">
        <v>132</v>
      </c>
      <c r="D42" s="204">
        <v>3075</v>
      </c>
      <c r="E42" s="50" t="s">
        <v>31</v>
      </c>
      <c r="F42" s="203"/>
      <c r="G42" s="100">
        <f>$D42*F42</f>
        <v>0</v>
      </c>
      <c r="H42" s="203"/>
      <c r="I42" s="100">
        <f>$D42*H42</f>
        <v>0</v>
      </c>
      <c r="J42" s="203"/>
      <c r="K42" s="100">
        <f>$D42*J42</f>
        <v>0</v>
      </c>
      <c r="L42" s="203"/>
      <c r="M42" s="100">
        <f>$D42*L42</f>
        <v>0</v>
      </c>
      <c r="N42" s="203"/>
      <c r="O42" s="100">
        <f>$D42*N42</f>
        <v>0</v>
      </c>
      <c r="P42" s="203"/>
      <c r="Q42" s="100">
        <f>$D42*P42</f>
        <v>0</v>
      </c>
      <c r="R42" s="203"/>
      <c r="S42" s="100">
        <f>$D42*R42</f>
        <v>0</v>
      </c>
      <c r="T42" s="203"/>
      <c r="U42" s="100">
        <f>$D42*T42</f>
        <v>0</v>
      </c>
      <c r="V42" s="203"/>
      <c r="W42" s="100">
        <f>$D42*V42</f>
        <v>0</v>
      </c>
      <c r="X42" s="203">
        <v>1</v>
      </c>
      <c r="Y42" s="100">
        <f>$D42*X42</f>
        <v>3075</v>
      </c>
      <c r="Z42" s="203"/>
      <c r="AA42" s="100">
        <f>$D42*Z42</f>
        <v>0</v>
      </c>
      <c r="AB42" s="203"/>
      <c r="AC42" s="100">
        <f>$D42*AB42</f>
        <v>0</v>
      </c>
      <c r="AD42" s="216">
        <f>G42+I42+K42+M42+O42+Q42+S42+U42+W42+Y42+AA42+AC42</f>
        <v>3075</v>
      </c>
      <c r="AE42" s="201"/>
      <c r="AF42" s="18"/>
      <c r="AG42" s="214"/>
      <c r="AH42" s="213"/>
      <c r="AI42" s="212"/>
    </row>
    <row r="43" spans="1:39" ht="13.2" customHeight="1">
      <c r="A43" s="81"/>
      <c r="B43" s="254"/>
      <c r="C43" s="256" t="s">
        <v>131</v>
      </c>
      <c r="D43" s="204">
        <v>3000</v>
      </c>
      <c r="E43" s="50" t="s">
        <v>31</v>
      </c>
      <c r="F43" s="203"/>
      <c r="G43" s="100">
        <f>$D43*F43</f>
        <v>0</v>
      </c>
      <c r="H43" s="203"/>
      <c r="I43" s="100">
        <f>$D43*H43</f>
        <v>0</v>
      </c>
      <c r="J43" s="203"/>
      <c r="K43" s="100">
        <f>$D43*J43</f>
        <v>0</v>
      </c>
      <c r="L43" s="203"/>
      <c r="M43" s="100">
        <f>$D43*L43</f>
        <v>0</v>
      </c>
      <c r="N43" s="203"/>
      <c r="O43" s="100">
        <f>$D43*N43</f>
        <v>0</v>
      </c>
      <c r="P43" s="203"/>
      <c r="Q43" s="100">
        <f>$D43*P43</f>
        <v>0</v>
      </c>
      <c r="R43" s="203"/>
      <c r="S43" s="100">
        <f>$D43*R43</f>
        <v>0</v>
      </c>
      <c r="T43" s="203"/>
      <c r="U43" s="100">
        <f>$D43*T43</f>
        <v>0</v>
      </c>
      <c r="V43" s="203"/>
      <c r="W43" s="100">
        <f>$D43*V43</f>
        <v>0</v>
      </c>
      <c r="X43" s="203">
        <v>1</v>
      </c>
      <c r="Y43" s="100">
        <f>$D43*X43</f>
        <v>3000</v>
      </c>
      <c r="Z43" s="203"/>
      <c r="AA43" s="100">
        <f>$D43*Z43</f>
        <v>0</v>
      </c>
      <c r="AB43" s="203"/>
      <c r="AC43" s="100">
        <f>$D43*AB43</f>
        <v>0</v>
      </c>
      <c r="AD43" s="216">
        <f>G43+I43+K43+M43+O43+Q43+S43+U43+W43+Y43+AA43+AC43</f>
        <v>3000</v>
      </c>
      <c r="AE43" s="201"/>
      <c r="AF43" s="18"/>
      <c r="AG43" s="214"/>
      <c r="AH43" s="213"/>
      <c r="AI43" s="212"/>
      <c r="AM43" s="18" t="s">
        <v>21</v>
      </c>
    </row>
    <row r="44" spans="1:39" ht="13.2" customHeight="1" thickBot="1">
      <c r="A44" s="81"/>
      <c r="B44" s="240"/>
      <c r="C44" s="257" t="s">
        <v>130</v>
      </c>
      <c r="D44" s="276">
        <f>SUM(D41:D43)</f>
        <v>16325</v>
      </c>
      <c r="E44" s="44"/>
      <c r="F44" s="278">
        <f>SUM(F40:F42)</f>
        <v>0</v>
      </c>
      <c r="G44" s="249">
        <f>SUM(G40:G42)</f>
        <v>0</v>
      </c>
      <c r="H44" s="278">
        <f>SUM(H40:H42)</f>
        <v>0</v>
      </c>
      <c r="I44" s="249">
        <f>SUM(I40:I42)</f>
        <v>0</v>
      </c>
      <c r="J44" s="278">
        <f>SUM(J40:J42)</f>
        <v>0</v>
      </c>
      <c r="K44" s="249">
        <f>SUM(K40:K42)</f>
        <v>0</v>
      </c>
      <c r="L44" s="278">
        <f>SUM(L40:L42)</f>
        <v>0</v>
      </c>
      <c r="M44" s="249">
        <f>SUM(M40:M42)</f>
        <v>0</v>
      </c>
      <c r="N44" s="278">
        <f>SUM(N40:N42)</f>
        <v>0</v>
      </c>
      <c r="O44" s="249">
        <f>SUM(O40:O42)</f>
        <v>0</v>
      </c>
      <c r="P44" s="278">
        <f>SUM(P40:P42)</f>
        <v>0</v>
      </c>
      <c r="Q44" s="249">
        <f>SUM(Q40:Q42)</f>
        <v>0</v>
      </c>
      <c r="R44" s="278">
        <f>SUM(R40:R42)</f>
        <v>0</v>
      </c>
      <c r="S44" s="249">
        <f>SUM(S40:S42)</f>
        <v>0</v>
      </c>
      <c r="T44" s="278">
        <f>SUM(T40:T42)</f>
        <v>0</v>
      </c>
      <c r="U44" s="249">
        <f>SUM(U40:U42)</f>
        <v>0</v>
      </c>
      <c r="V44" s="278">
        <f>SUM(V40:V42)</f>
        <v>0</v>
      </c>
      <c r="W44" s="249">
        <f>SUM(W40:W42)</f>
        <v>0</v>
      </c>
      <c r="X44" s="278">
        <f>SUM(X40:X42)</f>
        <v>2</v>
      </c>
      <c r="Y44" s="249">
        <f>SUM(Y41:Y43)</f>
        <v>16325</v>
      </c>
      <c r="Z44" s="278">
        <f>SUM(Z40:Z42)</f>
        <v>0</v>
      </c>
      <c r="AA44" s="249">
        <f>SUM(AA40:AA42)</f>
        <v>0</v>
      </c>
      <c r="AB44" s="278">
        <f>SUM(AB40:AB42)</f>
        <v>0</v>
      </c>
      <c r="AC44" s="249">
        <f>SUM(AC40:AC42)</f>
        <v>0</v>
      </c>
      <c r="AD44" s="209">
        <f>SUM(AD41:AD43)</f>
        <v>16325</v>
      </c>
      <c r="AE44" s="201"/>
      <c r="AF44" s="18"/>
      <c r="AG44" s="214"/>
      <c r="AH44" s="213"/>
      <c r="AI44" s="212"/>
      <c r="AM44" s="18"/>
    </row>
    <row r="45" spans="1:39" ht="13.2" customHeight="1">
      <c r="A45" s="81"/>
      <c r="B45" s="248" t="s">
        <v>129</v>
      </c>
      <c r="C45" s="247"/>
      <c r="D45" s="204"/>
      <c r="E45" s="44"/>
      <c r="F45" s="203"/>
      <c r="G45" s="217"/>
      <c r="H45" s="203"/>
      <c r="I45" s="217"/>
      <c r="J45" s="203"/>
      <c r="K45" s="217"/>
      <c r="L45" s="203"/>
      <c r="M45" s="217"/>
      <c r="N45" s="203"/>
      <c r="O45" s="217"/>
      <c r="P45" s="203"/>
      <c r="Q45" s="217"/>
      <c r="R45" s="203"/>
      <c r="S45" s="217"/>
      <c r="T45" s="203"/>
      <c r="U45" s="217"/>
      <c r="V45" s="203"/>
      <c r="W45" s="217"/>
      <c r="X45" s="203"/>
      <c r="Y45" s="217"/>
      <c r="Z45" s="203"/>
      <c r="AA45" s="217"/>
      <c r="AB45" s="203"/>
      <c r="AC45" s="217"/>
      <c r="AD45" s="277"/>
      <c r="AE45" s="201"/>
      <c r="AF45" s="18"/>
      <c r="AG45" s="214"/>
      <c r="AH45" s="213"/>
      <c r="AI45" s="212"/>
      <c r="AM45" s="18"/>
    </row>
    <row r="46" spans="1:39" ht="13.2" customHeight="1">
      <c r="A46" s="81"/>
      <c r="B46" s="254"/>
      <c r="C46" s="256" t="s">
        <v>128</v>
      </c>
      <c r="D46" s="204">
        <v>1500</v>
      </c>
      <c r="E46" s="44" t="s">
        <v>31</v>
      </c>
      <c r="F46" s="203"/>
      <c r="G46" s="100">
        <f>$D46*F46</f>
        <v>0</v>
      </c>
      <c r="H46" s="203"/>
      <c r="I46" s="100">
        <f>$D46*H46</f>
        <v>0</v>
      </c>
      <c r="J46" s="203"/>
      <c r="K46" s="100">
        <f>$D46*J46</f>
        <v>0</v>
      </c>
      <c r="L46" s="203"/>
      <c r="M46" s="100">
        <f>$D46*L46</f>
        <v>0</v>
      </c>
      <c r="N46" s="203"/>
      <c r="O46" s="100">
        <f>$D46*N46</f>
        <v>0</v>
      </c>
      <c r="P46" s="203"/>
      <c r="Q46" s="100">
        <f>$D46*P46</f>
        <v>0</v>
      </c>
      <c r="R46" s="203"/>
      <c r="S46" s="100">
        <f>$D46*R46</f>
        <v>0</v>
      </c>
      <c r="T46" s="203"/>
      <c r="U46" s="100">
        <f>$D46*T46</f>
        <v>0</v>
      </c>
      <c r="V46" s="203"/>
      <c r="W46" s="100">
        <f>$D46*V46</f>
        <v>0</v>
      </c>
      <c r="X46" s="203"/>
      <c r="Y46" s="100">
        <f>$D46*X46</f>
        <v>0</v>
      </c>
      <c r="Z46" s="203"/>
      <c r="AA46" s="100">
        <f>$D46*Z46</f>
        <v>0</v>
      </c>
      <c r="AB46" s="203"/>
      <c r="AC46" s="100">
        <f>$D46*AB46</f>
        <v>0</v>
      </c>
      <c r="AD46" s="216">
        <f>G46+I46+K46+M46+O46+Q46+S46+U46+W46+Y46+AA46+AC46</f>
        <v>0</v>
      </c>
      <c r="AE46" s="201"/>
      <c r="AF46" s="18"/>
      <c r="AG46" s="214"/>
      <c r="AH46" s="213"/>
      <c r="AI46" s="212"/>
      <c r="AM46" s="18"/>
    </row>
    <row r="47" spans="1:39" ht="13.2" customHeight="1">
      <c r="A47" s="81"/>
      <c r="B47" s="254"/>
      <c r="C47" s="256" t="s">
        <v>127</v>
      </c>
      <c r="D47" s="204">
        <v>3000</v>
      </c>
      <c r="E47" s="44" t="s">
        <v>31</v>
      </c>
      <c r="F47" s="203"/>
      <c r="G47" s="100">
        <f>$D47*F47</f>
        <v>0</v>
      </c>
      <c r="H47" s="203"/>
      <c r="I47" s="100">
        <f>$D47*H47</f>
        <v>0</v>
      </c>
      <c r="J47" s="203"/>
      <c r="K47" s="100">
        <f>$D47*J47</f>
        <v>0</v>
      </c>
      <c r="L47" s="203"/>
      <c r="M47" s="100">
        <f>$D47*L47</f>
        <v>0</v>
      </c>
      <c r="N47" s="203"/>
      <c r="O47" s="100">
        <f>$D47*N47</f>
        <v>0</v>
      </c>
      <c r="P47" s="203"/>
      <c r="Q47" s="100">
        <f>$D47*P47</f>
        <v>0</v>
      </c>
      <c r="R47" s="203"/>
      <c r="S47" s="100">
        <f>$D47*R47</f>
        <v>0</v>
      </c>
      <c r="T47" s="203"/>
      <c r="U47" s="100">
        <f>$D47*T47</f>
        <v>0</v>
      </c>
      <c r="V47" s="203"/>
      <c r="W47" s="100">
        <f>$D47*V47</f>
        <v>0</v>
      </c>
      <c r="X47" s="203">
        <v>1</v>
      </c>
      <c r="Y47" s="100">
        <f>$D47*X47</f>
        <v>3000</v>
      </c>
      <c r="Z47" s="203"/>
      <c r="AA47" s="100">
        <f>$D47*Z47</f>
        <v>0</v>
      </c>
      <c r="AB47" s="203"/>
      <c r="AC47" s="100">
        <f>$D47*AB47</f>
        <v>0</v>
      </c>
      <c r="AD47" s="216">
        <f>G47+I47+K47+M47+O47+Q47+S47+U47+W47+Y47+AA47+AC47</f>
        <v>3000</v>
      </c>
      <c r="AE47" s="201"/>
      <c r="AF47" s="18"/>
      <c r="AG47" s="214"/>
      <c r="AH47" s="213"/>
      <c r="AI47" s="212"/>
      <c r="AM47" s="18"/>
    </row>
    <row r="48" spans="1:39" ht="13.95" customHeight="1" thickBot="1">
      <c r="A48" s="81"/>
      <c r="B48" s="254"/>
      <c r="C48" s="253" t="s">
        <v>112</v>
      </c>
      <c r="D48" s="276">
        <f>SUM(D46:D47)</f>
        <v>4500</v>
      </c>
      <c r="E48" s="255"/>
      <c r="F48" s="194">
        <f>SUM(F41:F43)</f>
        <v>0</v>
      </c>
      <c r="G48" s="210">
        <f>SUM(G46:G47)</f>
        <v>0</v>
      </c>
      <c r="H48" s="194">
        <f>SUM(H41:H43)</f>
        <v>0</v>
      </c>
      <c r="I48" s="210">
        <f>SUM(I46:I47)</f>
        <v>0</v>
      </c>
      <c r="J48" s="194">
        <f>SUM(J41:J43)</f>
        <v>0</v>
      </c>
      <c r="K48" s="210">
        <f>SUM(K46:K47)</f>
        <v>0</v>
      </c>
      <c r="L48" s="194">
        <f>SUM(L41:L43)</f>
        <v>0</v>
      </c>
      <c r="M48" s="210">
        <f>SUM(M46:M47)</f>
        <v>0</v>
      </c>
      <c r="N48" s="194">
        <f>SUM(N41:N43)</f>
        <v>0</v>
      </c>
      <c r="O48" s="210">
        <f>SUM(O46:O47)</f>
        <v>0</v>
      </c>
      <c r="P48" s="194">
        <f>SUM(P41:P43)</f>
        <v>0</v>
      </c>
      <c r="Q48" s="210">
        <f>SUM(Q46:Q47)</f>
        <v>0</v>
      </c>
      <c r="R48" s="194">
        <f>SUM(R41:R43)</f>
        <v>0</v>
      </c>
      <c r="S48" s="210">
        <f>SUM(S46:S47)</f>
        <v>0</v>
      </c>
      <c r="T48" s="194">
        <f>SUM(T41:T43)</f>
        <v>0</v>
      </c>
      <c r="U48" s="210">
        <f>SUM(U46:U47)</f>
        <v>0</v>
      </c>
      <c r="V48" s="194">
        <f>SUM(V41:V43)</f>
        <v>0</v>
      </c>
      <c r="W48" s="210">
        <f>SUM(W46:W47)</f>
        <v>0</v>
      </c>
      <c r="X48" s="194">
        <f>SUM(X41:X43)</f>
        <v>3</v>
      </c>
      <c r="Y48" s="210">
        <f>SUM(Y46:Y47)</f>
        <v>3000</v>
      </c>
      <c r="Z48" s="194">
        <f>SUM(Z41:Z43)</f>
        <v>0</v>
      </c>
      <c r="AA48" s="210">
        <f>SUM(AA46:AA47)</f>
        <v>0</v>
      </c>
      <c r="AB48" s="194">
        <f>SUM(AB41:AB43)</f>
        <v>0</v>
      </c>
      <c r="AC48" s="210">
        <f>SUM(AC46:AC47)</f>
        <v>0</v>
      </c>
      <c r="AD48" s="275">
        <f>SUM(AD46:AD47)</f>
        <v>3000</v>
      </c>
      <c r="AE48" s="201"/>
      <c r="AF48" s="18"/>
      <c r="AG48" s="274"/>
      <c r="AH48" s="273"/>
      <c r="AI48" s="272"/>
    </row>
    <row r="49" spans="1:35" ht="13.95" customHeight="1">
      <c r="A49" s="91" t="s">
        <v>126</v>
      </c>
      <c r="B49" s="271" t="s">
        <v>125</v>
      </c>
      <c r="C49" s="270"/>
      <c r="D49" s="269"/>
      <c r="E49" s="268"/>
      <c r="F49" s="267"/>
      <c r="G49" s="266"/>
      <c r="H49" s="267"/>
      <c r="I49" s="266"/>
      <c r="J49" s="267"/>
      <c r="K49" s="266"/>
      <c r="L49" s="267"/>
      <c r="M49" s="266"/>
      <c r="N49" s="267"/>
      <c r="O49" s="266"/>
      <c r="P49" s="267"/>
      <c r="Q49" s="266"/>
      <c r="R49" s="267"/>
      <c r="S49" s="266"/>
      <c r="T49" s="267"/>
      <c r="U49" s="266"/>
      <c r="V49" s="267"/>
      <c r="W49" s="266"/>
      <c r="X49" s="267"/>
      <c r="Y49" s="266"/>
      <c r="Z49" s="267"/>
      <c r="AA49" s="266"/>
      <c r="AB49" s="267"/>
      <c r="AC49" s="266"/>
      <c r="AD49" s="265"/>
      <c r="AE49" s="264">
        <f>AD54+AD57+AD61+AD66</f>
        <v>300000</v>
      </c>
      <c r="AF49" s="18"/>
      <c r="AG49" s="263"/>
      <c r="AH49" s="262"/>
      <c r="AI49" s="261"/>
    </row>
    <row r="50" spans="1:35" ht="26.4">
      <c r="A50" s="81"/>
      <c r="B50" s="260"/>
      <c r="C50" s="244" t="s">
        <v>124</v>
      </c>
      <c r="D50" s="243">
        <v>480000</v>
      </c>
      <c r="E50" s="251" t="s">
        <v>103</v>
      </c>
      <c r="F50" s="203"/>
      <c r="G50" s="100">
        <f>$D50*F50</f>
        <v>0</v>
      </c>
      <c r="H50" s="203"/>
      <c r="I50" s="100">
        <f>$D50*H50</f>
        <v>0</v>
      </c>
      <c r="J50" s="203"/>
      <c r="K50" s="100">
        <f>$D50*J50</f>
        <v>0</v>
      </c>
      <c r="L50" s="203"/>
      <c r="M50" s="100">
        <f>$D50*L50</f>
        <v>0</v>
      </c>
      <c r="N50" s="203"/>
      <c r="O50" s="100">
        <f>$D50*N50</f>
        <v>0</v>
      </c>
      <c r="P50" s="203"/>
      <c r="Q50" s="100">
        <f>$D50*P50</f>
        <v>0</v>
      </c>
      <c r="R50" s="203"/>
      <c r="S50" s="100">
        <f>$D50*R50</f>
        <v>0</v>
      </c>
      <c r="T50" s="203"/>
      <c r="U50" s="100">
        <f>$D50*T50</f>
        <v>0</v>
      </c>
      <c r="V50" s="203"/>
      <c r="W50" s="100">
        <f>$D50*V50</f>
        <v>0</v>
      </c>
      <c r="X50" s="203"/>
      <c r="Y50" s="100">
        <f>$D50*X50</f>
        <v>0</v>
      </c>
      <c r="Z50" s="203"/>
      <c r="AA50" s="100">
        <f>$D50*Z50</f>
        <v>0</v>
      </c>
      <c r="AB50" s="203"/>
      <c r="AC50" s="100">
        <f>$D50*AB50</f>
        <v>0</v>
      </c>
      <c r="AD50" s="202">
        <f>G50+I50+K50+M50+O50+Q50+S50+U50+W50+Y50+AA50+AC50</f>
        <v>0</v>
      </c>
      <c r="AE50" s="242"/>
      <c r="AF50" s="18"/>
      <c r="AG50" s="214" t="s">
        <v>123</v>
      </c>
      <c r="AH50" s="213"/>
      <c r="AI50" s="212"/>
    </row>
    <row r="51" spans="1:35" ht="26.4">
      <c r="A51" s="81"/>
      <c r="B51" s="260"/>
      <c r="C51" s="259" t="s">
        <v>122</v>
      </c>
      <c r="D51" s="223">
        <v>50000</v>
      </c>
      <c r="E51" s="251" t="s">
        <v>103</v>
      </c>
      <c r="F51" s="203"/>
      <c r="G51" s="100">
        <f>$D51*F51</f>
        <v>0</v>
      </c>
      <c r="H51" s="203"/>
      <c r="I51" s="100">
        <f>$D51*H51</f>
        <v>0</v>
      </c>
      <c r="J51" s="203"/>
      <c r="K51" s="100">
        <f>$D51*J51</f>
        <v>0</v>
      </c>
      <c r="L51" s="203"/>
      <c r="M51" s="100">
        <f>$D51*L51</f>
        <v>0</v>
      </c>
      <c r="N51" s="203"/>
      <c r="O51" s="100">
        <f>$D51*N51</f>
        <v>0</v>
      </c>
      <c r="P51" s="203"/>
      <c r="Q51" s="100">
        <f>$D51*P51</f>
        <v>0</v>
      </c>
      <c r="R51" s="203"/>
      <c r="S51" s="100">
        <f>$D51*R51</f>
        <v>0</v>
      </c>
      <c r="T51" s="203"/>
      <c r="U51" s="100">
        <f>$D51*T51</f>
        <v>0</v>
      </c>
      <c r="V51" s="203"/>
      <c r="W51" s="100">
        <f>$D51*V51</f>
        <v>0</v>
      </c>
      <c r="X51" s="203">
        <v>1</v>
      </c>
      <c r="Y51" s="100">
        <f>$D51*X51</f>
        <v>50000</v>
      </c>
      <c r="Z51" s="203"/>
      <c r="AA51" s="100">
        <f>$D51*Z51</f>
        <v>0</v>
      </c>
      <c r="AB51" s="203"/>
      <c r="AC51" s="100">
        <f>$D51*AB51</f>
        <v>0</v>
      </c>
      <c r="AD51" s="202">
        <f>G51+I51+K51+M51+O51+Q51+S51+U51+W51+Y51+AA51+AC51</f>
        <v>50000</v>
      </c>
      <c r="AE51" s="242"/>
      <c r="AF51" s="18"/>
      <c r="AG51" s="214"/>
      <c r="AH51" s="213"/>
      <c r="AI51" s="212"/>
    </row>
    <row r="52" spans="1:35">
      <c r="A52" s="81"/>
      <c r="B52" s="260"/>
      <c r="C52" s="259" t="s">
        <v>121</v>
      </c>
      <c r="D52" s="223">
        <v>25000</v>
      </c>
      <c r="E52" s="251" t="s">
        <v>103</v>
      </c>
      <c r="F52" s="203"/>
      <c r="G52" s="100">
        <f>$D52*F52</f>
        <v>0</v>
      </c>
      <c r="H52" s="203"/>
      <c r="I52" s="100">
        <f>$D52*H52</f>
        <v>0</v>
      </c>
      <c r="J52" s="203"/>
      <c r="K52" s="100">
        <f>$D52*J52</f>
        <v>0</v>
      </c>
      <c r="L52" s="203"/>
      <c r="M52" s="100">
        <f>$D52*L52</f>
        <v>0</v>
      </c>
      <c r="N52" s="203"/>
      <c r="O52" s="100">
        <f>$D52*N52</f>
        <v>0</v>
      </c>
      <c r="P52" s="203"/>
      <c r="Q52" s="100">
        <f>$D52*P52</f>
        <v>0</v>
      </c>
      <c r="R52" s="203"/>
      <c r="S52" s="100">
        <f>$D52*R52</f>
        <v>0</v>
      </c>
      <c r="T52" s="203"/>
      <c r="U52" s="100">
        <f>$D52*T52</f>
        <v>0</v>
      </c>
      <c r="V52" s="203"/>
      <c r="W52" s="100">
        <f>$D52*V52</f>
        <v>0</v>
      </c>
      <c r="X52" s="203">
        <v>1</v>
      </c>
      <c r="Y52" s="100">
        <f>$D52*X52</f>
        <v>25000</v>
      </c>
      <c r="Z52" s="203"/>
      <c r="AA52" s="100">
        <f>$D52*Z52</f>
        <v>0</v>
      </c>
      <c r="AB52" s="203"/>
      <c r="AC52" s="100">
        <f>$D52*AB52</f>
        <v>0</v>
      </c>
      <c r="AD52" s="202">
        <f>G52+I52+K52+M52+O52+Q52+S52+U52+W52+Y52+AA52+AC52</f>
        <v>25000</v>
      </c>
      <c r="AE52" s="242"/>
      <c r="AF52" s="18"/>
      <c r="AG52" s="214"/>
      <c r="AH52" s="213"/>
      <c r="AI52" s="212"/>
    </row>
    <row r="53" spans="1:35" ht="26.4">
      <c r="A53" s="81"/>
      <c r="B53" s="260"/>
      <c r="C53" s="259" t="s">
        <v>120</v>
      </c>
      <c r="D53" s="223">
        <v>15000</v>
      </c>
      <c r="E53" s="251" t="s">
        <v>103</v>
      </c>
      <c r="F53" s="203"/>
      <c r="G53" s="100">
        <f>$D53*F53</f>
        <v>0</v>
      </c>
      <c r="H53" s="203"/>
      <c r="I53" s="100">
        <f>$D53*H53</f>
        <v>0</v>
      </c>
      <c r="J53" s="203"/>
      <c r="K53" s="100">
        <f>$D53*J53</f>
        <v>0</v>
      </c>
      <c r="L53" s="203"/>
      <c r="M53" s="100">
        <f>$D53*L53</f>
        <v>0</v>
      </c>
      <c r="N53" s="203"/>
      <c r="O53" s="100">
        <f>$D53*N53</f>
        <v>0</v>
      </c>
      <c r="P53" s="203"/>
      <c r="Q53" s="100">
        <f>$D53*P53</f>
        <v>0</v>
      </c>
      <c r="R53" s="203"/>
      <c r="S53" s="100">
        <f>$D53*R53</f>
        <v>0</v>
      </c>
      <c r="T53" s="203"/>
      <c r="U53" s="100">
        <f>$D53*T53</f>
        <v>0</v>
      </c>
      <c r="V53" s="203"/>
      <c r="W53" s="100">
        <f>$D53*V53</f>
        <v>0</v>
      </c>
      <c r="X53" s="203">
        <v>1</v>
      </c>
      <c r="Y53" s="100">
        <f>$D53*X53</f>
        <v>15000</v>
      </c>
      <c r="Z53" s="203"/>
      <c r="AA53" s="100">
        <f>$D53*Z53</f>
        <v>0</v>
      </c>
      <c r="AB53" s="203"/>
      <c r="AC53" s="100">
        <f>$D53*AB53</f>
        <v>0</v>
      </c>
      <c r="AD53" s="202">
        <f>G53+I53+K53+M53+O53+Q53+S53+U53+W53+Y53+AA53+AC53</f>
        <v>15000</v>
      </c>
      <c r="AE53" s="242"/>
      <c r="AF53" s="18"/>
      <c r="AG53" s="214" t="s">
        <v>119</v>
      </c>
      <c r="AH53" s="213"/>
      <c r="AI53" s="212" t="s">
        <v>118</v>
      </c>
    </row>
    <row r="54" spans="1:35" ht="13.95" customHeight="1" thickBot="1">
      <c r="A54" s="81"/>
      <c r="B54" s="258"/>
      <c r="C54" s="257" t="s">
        <v>117</v>
      </c>
      <c r="D54" s="252">
        <f>SUM(D50:D53)</f>
        <v>570000</v>
      </c>
      <c r="E54" s="251"/>
      <c r="F54" s="250">
        <f>SUM(F50:F53)</f>
        <v>0</v>
      </c>
      <c r="G54" s="249">
        <f>SUM(G50:G53)</f>
        <v>0</v>
      </c>
      <c r="H54" s="250">
        <f>SUM(H50:H53)</f>
        <v>0</v>
      </c>
      <c r="I54" s="249">
        <f>SUM(I50:I53)</f>
        <v>0</v>
      </c>
      <c r="J54" s="250">
        <f>SUM(J50:J53)</f>
        <v>0</v>
      </c>
      <c r="K54" s="249">
        <f>SUM(K50:K53)</f>
        <v>0</v>
      </c>
      <c r="L54" s="250">
        <f>SUM(L50:L53)</f>
        <v>0</v>
      </c>
      <c r="M54" s="249">
        <f>SUM(M50:M53)</f>
        <v>0</v>
      </c>
      <c r="N54" s="250">
        <f>SUM(N50:N53)</f>
        <v>0</v>
      </c>
      <c r="O54" s="249">
        <f>SUM(O50:O53)</f>
        <v>0</v>
      </c>
      <c r="P54" s="250">
        <f>SUM(P50:P53)</f>
        <v>0</v>
      </c>
      <c r="Q54" s="249">
        <f>SUM(Q50:Q53)</f>
        <v>0</v>
      </c>
      <c r="R54" s="250">
        <f>SUM(R50:R53)</f>
        <v>0</v>
      </c>
      <c r="S54" s="249">
        <f>SUM(S50:S53)</f>
        <v>0</v>
      </c>
      <c r="T54" s="250">
        <f>SUM(T50:T53)</f>
        <v>0</v>
      </c>
      <c r="U54" s="249">
        <f>SUM(U50:U53)</f>
        <v>0</v>
      </c>
      <c r="V54" s="250">
        <f>SUM(V50:V53)</f>
        <v>0</v>
      </c>
      <c r="W54" s="249">
        <f>SUM(W50:W53)</f>
        <v>0</v>
      </c>
      <c r="X54" s="250">
        <f>SUM(X50:X53)</f>
        <v>3</v>
      </c>
      <c r="Y54" s="249">
        <f>SUM(Y50:Y53)</f>
        <v>90000</v>
      </c>
      <c r="Z54" s="250">
        <f>SUM(Z50:Z53)</f>
        <v>0</v>
      </c>
      <c r="AA54" s="249">
        <f>SUM(AA50:AA53)</f>
        <v>0</v>
      </c>
      <c r="AB54" s="250">
        <f>SUM(AB50:AB53)</f>
        <v>0</v>
      </c>
      <c r="AC54" s="249">
        <f>SUM(AC50:AC53)</f>
        <v>0</v>
      </c>
      <c r="AD54" s="209">
        <f>SUM(AD50:AD53)</f>
        <v>90000</v>
      </c>
      <c r="AE54" s="242"/>
      <c r="AF54" s="18"/>
      <c r="AG54" s="214"/>
      <c r="AH54" s="213"/>
      <c r="AI54" s="212"/>
    </row>
    <row r="55" spans="1:35" ht="13.95" customHeight="1">
      <c r="A55" s="241"/>
      <c r="B55" s="248" t="s">
        <v>116</v>
      </c>
      <c r="C55" s="247"/>
      <c r="D55" s="252"/>
      <c r="E55" s="251"/>
      <c r="F55" s="203"/>
      <c r="G55" s="100"/>
      <c r="H55" s="203"/>
      <c r="I55" s="100"/>
      <c r="J55" s="203"/>
      <c r="K55" s="100"/>
      <c r="L55" s="203"/>
      <c r="M55" s="100"/>
      <c r="N55" s="203"/>
      <c r="O55" s="100"/>
      <c r="P55" s="203"/>
      <c r="Q55" s="100"/>
      <c r="R55" s="203"/>
      <c r="S55" s="100"/>
      <c r="T55" s="203"/>
      <c r="U55" s="100"/>
      <c r="V55" s="203"/>
      <c r="W55" s="100"/>
      <c r="X55" s="203"/>
      <c r="Y55" s="100"/>
      <c r="Z55" s="203"/>
      <c r="AA55" s="100"/>
      <c r="AB55" s="203"/>
      <c r="AC55" s="100"/>
      <c r="AD55" s="202"/>
      <c r="AE55" s="242"/>
      <c r="AF55" s="18"/>
      <c r="AG55" s="214"/>
      <c r="AH55" s="213"/>
      <c r="AI55" s="212"/>
    </row>
    <row r="56" spans="1:35" ht="26.4">
      <c r="A56" s="241"/>
      <c r="B56" s="260"/>
      <c r="C56" s="259" t="s">
        <v>115</v>
      </c>
      <c r="D56" s="223">
        <v>10000</v>
      </c>
      <c r="E56" s="251" t="s">
        <v>103</v>
      </c>
      <c r="F56" s="203"/>
      <c r="G56" s="100">
        <f>$D56*F56</f>
        <v>0</v>
      </c>
      <c r="H56" s="203"/>
      <c r="I56" s="100">
        <f>$D56*H56</f>
        <v>0</v>
      </c>
      <c r="J56" s="203"/>
      <c r="K56" s="100">
        <f>$D56*J56</f>
        <v>0</v>
      </c>
      <c r="L56" s="203"/>
      <c r="M56" s="100">
        <f>$D56*L56</f>
        <v>0</v>
      </c>
      <c r="N56" s="203"/>
      <c r="O56" s="100">
        <f>$D56*N56</f>
        <v>0</v>
      </c>
      <c r="P56" s="203"/>
      <c r="Q56" s="100">
        <f>$D56*P56</f>
        <v>0</v>
      </c>
      <c r="R56" s="203"/>
      <c r="S56" s="100">
        <f>$D56*R56</f>
        <v>0</v>
      </c>
      <c r="T56" s="203"/>
      <c r="U56" s="100">
        <f>$D56*T56</f>
        <v>0</v>
      </c>
      <c r="V56" s="203"/>
      <c r="W56" s="100">
        <f>$D56*V56</f>
        <v>0</v>
      </c>
      <c r="X56" s="203">
        <v>1</v>
      </c>
      <c r="Y56" s="100">
        <f>$D56*X56</f>
        <v>10000</v>
      </c>
      <c r="Z56" s="203"/>
      <c r="AA56" s="100">
        <f>$D56*Z56</f>
        <v>0</v>
      </c>
      <c r="AB56" s="203"/>
      <c r="AC56" s="100">
        <f>$D56*AB56</f>
        <v>0</v>
      </c>
      <c r="AD56" s="202">
        <f>G56+I56+K56+M56+O56+Q56+S56+U56+W56+Y56+AA56+AC56</f>
        <v>10000</v>
      </c>
      <c r="AE56" s="242"/>
      <c r="AF56" s="18"/>
      <c r="AG56" s="214" t="s">
        <v>114</v>
      </c>
      <c r="AH56" s="213"/>
      <c r="AI56" s="212" t="s">
        <v>113</v>
      </c>
    </row>
    <row r="57" spans="1:35" ht="13.95" customHeight="1" thickBot="1">
      <c r="A57" s="241"/>
      <c r="B57" s="258"/>
      <c r="C57" s="257" t="s">
        <v>112</v>
      </c>
      <c r="D57" s="252">
        <f>SUM(D56)</f>
        <v>10000</v>
      </c>
      <c r="E57" s="251"/>
      <c r="F57" s="250">
        <f>SUM(F56)</f>
        <v>0</v>
      </c>
      <c r="G57" s="249">
        <f>SUM(G56)</f>
        <v>0</v>
      </c>
      <c r="H57" s="250">
        <f>SUM(H56)</f>
        <v>0</v>
      </c>
      <c r="I57" s="249">
        <f>SUM(I56)</f>
        <v>0</v>
      </c>
      <c r="J57" s="250">
        <f>SUM(J56)</f>
        <v>0</v>
      </c>
      <c r="K57" s="249">
        <f>SUM(K56)</f>
        <v>0</v>
      </c>
      <c r="L57" s="250">
        <f>SUM(L56)</f>
        <v>0</v>
      </c>
      <c r="M57" s="249">
        <f>SUM(M56)</f>
        <v>0</v>
      </c>
      <c r="N57" s="250">
        <f>SUM(N56)</f>
        <v>0</v>
      </c>
      <c r="O57" s="249">
        <f>SUM(O56)</f>
        <v>0</v>
      </c>
      <c r="P57" s="250">
        <f>SUM(P56)</f>
        <v>0</v>
      </c>
      <c r="Q57" s="249">
        <f>SUM(Q56)</f>
        <v>0</v>
      </c>
      <c r="R57" s="250">
        <f>SUM(R56)</f>
        <v>0</v>
      </c>
      <c r="S57" s="249">
        <f>SUM(S56)</f>
        <v>0</v>
      </c>
      <c r="T57" s="250">
        <f>SUM(T56)</f>
        <v>0</v>
      </c>
      <c r="U57" s="249">
        <f>SUM(U56)</f>
        <v>0</v>
      </c>
      <c r="V57" s="250">
        <f>SUM(V56)</f>
        <v>0</v>
      </c>
      <c r="W57" s="249">
        <f>SUM(W56)</f>
        <v>0</v>
      </c>
      <c r="X57" s="250">
        <f>SUM(X56)</f>
        <v>1</v>
      </c>
      <c r="Y57" s="249">
        <f>SUM(Y56)</f>
        <v>10000</v>
      </c>
      <c r="Z57" s="250">
        <f>SUM(Z56)</f>
        <v>0</v>
      </c>
      <c r="AA57" s="249">
        <f>SUM(AA56)</f>
        <v>0</v>
      </c>
      <c r="AB57" s="250">
        <f>SUM(AB56)</f>
        <v>0</v>
      </c>
      <c r="AC57" s="249">
        <f>SUM(AC56)</f>
        <v>0</v>
      </c>
      <c r="AD57" s="209">
        <f>SUM(AD56)</f>
        <v>10000</v>
      </c>
      <c r="AE57" s="242"/>
      <c r="AF57" s="18"/>
      <c r="AG57" s="214"/>
      <c r="AH57" s="213"/>
      <c r="AI57" s="212"/>
    </row>
    <row r="58" spans="1:35" ht="13.95" customHeight="1">
      <c r="A58" s="241"/>
      <c r="B58" s="248" t="s">
        <v>111</v>
      </c>
      <c r="C58" s="247"/>
      <c r="D58" s="252"/>
      <c r="E58" s="251"/>
      <c r="F58" s="203"/>
      <c r="G58" s="100"/>
      <c r="H58" s="203"/>
      <c r="I58" s="100"/>
      <c r="J58" s="203"/>
      <c r="K58" s="100"/>
      <c r="L58" s="203"/>
      <c r="M58" s="100"/>
      <c r="N58" s="203"/>
      <c r="O58" s="100"/>
      <c r="P58" s="203"/>
      <c r="Q58" s="100"/>
      <c r="R58" s="203"/>
      <c r="S58" s="100"/>
      <c r="T58" s="203"/>
      <c r="U58" s="100"/>
      <c r="V58" s="203"/>
      <c r="W58" s="100"/>
      <c r="X58" s="203"/>
      <c r="Y58" s="100"/>
      <c r="Z58" s="203"/>
      <c r="AA58" s="100"/>
      <c r="AB58" s="203"/>
      <c r="AC58" s="100"/>
      <c r="AD58" s="202"/>
      <c r="AE58" s="242"/>
      <c r="AF58" s="18"/>
      <c r="AG58" s="214"/>
      <c r="AH58" s="213"/>
      <c r="AI58" s="212"/>
    </row>
    <row r="59" spans="1:35" ht="26.4">
      <c r="A59" s="241"/>
      <c r="B59" s="254"/>
      <c r="C59" s="256" t="s">
        <v>110</v>
      </c>
      <c r="D59" s="204">
        <v>15000</v>
      </c>
      <c r="E59" s="255" t="s">
        <v>103</v>
      </c>
      <c r="F59" s="203"/>
      <c r="G59" s="100">
        <f>$D59*F59</f>
        <v>0</v>
      </c>
      <c r="H59" s="203"/>
      <c r="I59" s="100">
        <f>$D59*H59</f>
        <v>0</v>
      </c>
      <c r="J59" s="203"/>
      <c r="K59" s="100">
        <f>$D59*J59</f>
        <v>0</v>
      </c>
      <c r="L59" s="203"/>
      <c r="M59" s="100">
        <f>$D59*L59</f>
        <v>0</v>
      </c>
      <c r="N59" s="203"/>
      <c r="O59" s="100">
        <f>$D59*N59</f>
        <v>0</v>
      </c>
      <c r="P59" s="203"/>
      <c r="Q59" s="100">
        <f>$D59*P59</f>
        <v>0</v>
      </c>
      <c r="R59" s="203"/>
      <c r="S59" s="100">
        <f>$D59*R59</f>
        <v>0</v>
      </c>
      <c r="T59" s="203"/>
      <c r="U59" s="100">
        <f>$D59*T59</f>
        <v>0</v>
      </c>
      <c r="V59" s="203"/>
      <c r="W59" s="100">
        <f>$D59*V59</f>
        <v>0</v>
      </c>
      <c r="X59" s="203">
        <v>1</v>
      </c>
      <c r="Y59" s="100">
        <f>$D59*X59</f>
        <v>15000</v>
      </c>
      <c r="Z59" s="203"/>
      <c r="AA59" s="100">
        <f>$D59*Z59</f>
        <v>0</v>
      </c>
      <c r="AB59" s="203"/>
      <c r="AC59" s="100">
        <f>$D59*AB59</f>
        <v>0</v>
      </c>
      <c r="AD59" s="202">
        <f>G59+I59+K59+M59+O59+Q59+S59+U59+W59+Y59+AA59+AC59</f>
        <v>15000</v>
      </c>
      <c r="AE59" s="242"/>
      <c r="AF59" s="18"/>
      <c r="AG59" s="214"/>
      <c r="AH59" s="213"/>
      <c r="AI59" s="212"/>
    </row>
    <row r="60" spans="1:35">
      <c r="A60" s="241"/>
      <c r="B60" s="254"/>
      <c r="C60" s="256" t="s">
        <v>109</v>
      </c>
      <c r="D60" s="204">
        <v>185000</v>
      </c>
      <c r="E60" s="255" t="s">
        <v>103</v>
      </c>
      <c r="F60" s="203"/>
      <c r="G60" s="100">
        <f>$D60*F60</f>
        <v>0</v>
      </c>
      <c r="H60" s="203"/>
      <c r="I60" s="100">
        <f>$D60*H60</f>
        <v>0</v>
      </c>
      <c r="J60" s="203"/>
      <c r="K60" s="100">
        <f>$D60*J60</f>
        <v>0</v>
      </c>
      <c r="L60" s="203"/>
      <c r="M60" s="100">
        <f>$D60*L60</f>
        <v>0</v>
      </c>
      <c r="N60" s="203"/>
      <c r="O60" s="100">
        <f>$D60*N60</f>
        <v>0</v>
      </c>
      <c r="P60" s="203"/>
      <c r="Q60" s="100">
        <f>$D60*P60</f>
        <v>0</v>
      </c>
      <c r="R60" s="203"/>
      <c r="S60" s="100">
        <f>$D60*R60</f>
        <v>0</v>
      </c>
      <c r="T60" s="203"/>
      <c r="U60" s="100">
        <f>$D60*T60</f>
        <v>0</v>
      </c>
      <c r="V60" s="203"/>
      <c r="W60" s="100">
        <f>$D60*V60</f>
        <v>0</v>
      </c>
      <c r="X60" s="203">
        <v>1</v>
      </c>
      <c r="Y60" s="100">
        <f>$D60*X60</f>
        <v>185000</v>
      </c>
      <c r="Z60" s="203"/>
      <c r="AA60" s="100">
        <f>$D60*Z60</f>
        <v>0</v>
      </c>
      <c r="AB60" s="203"/>
      <c r="AC60" s="100">
        <f>$D60*AB60</f>
        <v>0</v>
      </c>
      <c r="AD60" s="202">
        <f>G60+I60+K60+M60+O60+Q60+S60+U60+W60+Y60+AA60+AC60</f>
        <v>185000</v>
      </c>
      <c r="AE60" s="242"/>
      <c r="AF60" s="18"/>
      <c r="AG60" s="214"/>
      <c r="AH60" s="213"/>
      <c r="AI60" s="212"/>
    </row>
    <row r="61" spans="1:35" ht="13.95" customHeight="1" thickBot="1">
      <c r="A61" s="241"/>
      <c r="B61" s="254"/>
      <c r="C61" s="253" t="s">
        <v>108</v>
      </c>
      <c r="D61" s="252">
        <f>SUM(D59:D60)</f>
        <v>200000</v>
      </c>
      <c r="E61" s="251"/>
      <c r="F61" s="250"/>
      <c r="G61" s="249">
        <f>$D61*F61</f>
        <v>0</v>
      </c>
      <c r="H61" s="250"/>
      <c r="I61" s="249">
        <f>$D61*H61</f>
        <v>0</v>
      </c>
      <c r="J61" s="250"/>
      <c r="K61" s="249">
        <f>$D61*J61</f>
        <v>0</v>
      </c>
      <c r="L61" s="250"/>
      <c r="M61" s="249">
        <f>$D61*L61</f>
        <v>0</v>
      </c>
      <c r="N61" s="250"/>
      <c r="O61" s="249">
        <f>$D61*N61</f>
        <v>0</v>
      </c>
      <c r="P61" s="250"/>
      <c r="Q61" s="249">
        <f>$D61*P61</f>
        <v>0</v>
      </c>
      <c r="R61" s="250"/>
      <c r="S61" s="249">
        <f>$D61*R61</f>
        <v>0</v>
      </c>
      <c r="T61" s="250"/>
      <c r="U61" s="249">
        <f>$D61*T61</f>
        <v>0</v>
      </c>
      <c r="V61" s="250"/>
      <c r="W61" s="249">
        <f>$D61*V61</f>
        <v>0</v>
      </c>
      <c r="X61" s="250">
        <f>SUM(X59:X60)</f>
        <v>2</v>
      </c>
      <c r="Y61" s="249">
        <f>SUM(Y59:Y60)</f>
        <v>200000</v>
      </c>
      <c r="Z61" s="250"/>
      <c r="AA61" s="249">
        <f>$D61*Z61</f>
        <v>0</v>
      </c>
      <c r="AB61" s="250"/>
      <c r="AC61" s="249">
        <f>$D61*AB61</f>
        <v>0</v>
      </c>
      <c r="AD61" s="209">
        <f>G61+I61+K61+M61+O61+Q61+S61+U61+W61+Y61+AA61+AC61</f>
        <v>200000</v>
      </c>
      <c r="AE61" s="242"/>
      <c r="AF61" s="18"/>
      <c r="AG61" s="214"/>
      <c r="AH61" s="213"/>
      <c r="AI61" s="212"/>
    </row>
    <row r="62" spans="1:35" ht="13.95" customHeight="1">
      <c r="A62" s="241"/>
      <c r="B62" s="248" t="s">
        <v>107</v>
      </c>
      <c r="C62" s="247"/>
      <c r="D62" s="223"/>
      <c r="E62" s="237"/>
      <c r="F62" s="203"/>
      <c r="G62" s="100"/>
      <c r="H62" s="203"/>
      <c r="I62" s="100"/>
      <c r="J62" s="203"/>
      <c r="K62" s="100"/>
      <c r="L62" s="203"/>
      <c r="M62" s="100"/>
      <c r="N62" s="203"/>
      <c r="O62" s="100"/>
      <c r="P62" s="203"/>
      <c r="Q62" s="100"/>
      <c r="R62" s="203"/>
      <c r="S62" s="100"/>
      <c r="T62" s="203"/>
      <c r="U62" s="100"/>
      <c r="V62" s="203"/>
      <c r="W62" s="100"/>
      <c r="X62" s="203"/>
      <c r="Y62" s="100"/>
      <c r="Z62" s="203"/>
      <c r="AA62" s="100"/>
      <c r="AB62" s="203"/>
      <c r="AC62" s="100"/>
      <c r="AD62" s="202"/>
      <c r="AE62" s="242"/>
      <c r="AF62" s="18"/>
      <c r="AG62" s="214"/>
      <c r="AH62" s="213"/>
      <c r="AI62" s="212"/>
    </row>
    <row r="63" spans="1:35" ht="13.95" customHeight="1">
      <c r="A63" s="241"/>
      <c r="B63" s="240"/>
      <c r="C63" s="246" t="s">
        <v>106</v>
      </c>
      <c r="D63" s="245">
        <v>70000</v>
      </c>
      <c r="E63" s="237" t="s">
        <v>103</v>
      </c>
      <c r="F63" s="203"/>
      <c r="G63" s="100">
        <f>$D63*F63</f>
        <v>0</v>
      </c>
      <c r="H63" s="203"/>
      <c r="I63" s="100">
        <f>$D63*H63</f>
        <v>0</v>
      </c>
      <c r="J63" s="203"/>
      <c r="K63" s="100">
        <f>$D63*J63</f>
        <v>0</v>
      </c>
      <c r="L63" s="203"/>
      <c r="M63" s="100">
        <f>$D63*L63</f>
        <v>0</v>
      </c>
      <c r="N63" s="203"/>
      <c r="O63" s="100">
        <f>$D63*N63</f>
        <v>0</v>
      </c>
      <c r="P63" s="203"/>
      <c r="Q63" s="100">
        <f>$D63*P63</f>
        <v>0</v>
      </c>
      <c r="R63" s="203"/>
      <c r="S63" s="100">
        <f>$D63*R63</f>
        <v>0</v>
      </c>
      <c r="T63" s="203"/>
      <c r="U63" s="100">
        <f>$D63*T63</f>
        <v>0</v>
      </c>
      <c r="V63" s="203"/>
      <c r="W63" s="100">
        <f>$D63*V63</f>
        <v>0</v>
      </c>
      <c r="X63" s="203">
        <v>0</v>
      </c>
      <c r="Y63" s="100">
        <f>$D63*X63</f>
        <v>0</v>
      </c>
      <c r="Z63" s="203"/>
      <c r="AA63" s="100">
        <f>$D63*Z63</f>
        <v>0</v>
      </c>
      <c r="AB63" s="203"/>
      <c r="AC63" s="100">
        <f>$D63*AB63</f>
        <v>0</v>
      </c>
      <c r="AD63" s="202">
        <f>G63+I63+K63+M63+O63+Q63+S63+U63+W63+Y63+AA63+AC63</f>
        <v>0</v>
      </c>
      <c r="AE63" s="242"/>
      <c r="AF63" s="18"/>
      <c r="AG63" s="214"/>
      <c r="AH63" s="213"/>
      <c r="AI63" s="212"/>
    </row>
    <row r="64" spans="1:35" ht="13.95" customHeight="1">
      <c r="A64" s="241"/>
      <c r="B64" s="240"/>
      <c r="C64" s="246" t="s">
        <v>105</v>
      </c>
      <c r="D64" s="245">
        <v>15000</v>
      </c>
      <c r="E64" s="237" t="s">
        <v>103</v>
      </c>
      <c r="F64" s="203"/>
      <c r="G64" s="100">
        <f>$D64*F64</f>
        <v>0</v>
      </c>
      <c r="H64" s="203"/>
      <c r="I64" s="100">
        <f>$D64*H64</f>
        <v>0</v>
      </c>
      <c r="J64" s="203"/>
      <c r="K64" s="100">
        <f>$D64*J64</f>
        <v>0</v>
      </c>
      <c r="L64" s="203"/>
      <c r="M64" s="100">
        <f>$D64*L64</f>
        <v>0</v>
      </c>
      <c r="N64" s="203"/>
      <c r="O64" s="100">
        <f>$D64*N64</f>
        <v>0</v>
      </c>
      <c r="P64" s="203"/>
      <c r="Q64" s="100">
        <f>$D64*P64</f>
        <v>0</v>
      </c>
      <c r="R64" s="203"/>
      <c r="S64" s="100">
        <f>$D64*R64</f>
        <v>0</v>
      </c>
      <c r="T64" s="203"/>
      <c r="U64" s="100">
        <f>$D64*T64</f>
        <v>0</v>
      </c>
      <c r="V64" s="203"/>
      <c r="W64" s="100">
        <f>$D64*V64</f>
        <v>0</v>
      </c>
      <c r="X64" s="203">
        <v>0</v>
      </c>
      <c r="Y64" s="100">
        <f>$D64*X64</f>
        <v>0</v>
      </c>
      <c r="Z64" s="203"/>
      <c r="AA64" s="100">
        <f>$D64*Z64</f>
        <v>0</v>
      </c>
      <c r="AB64" s="203"/>
      <c r="AC64" s="100">
        <f>$D64*AB64</f>
        <v>0</v>
      </c>
      <c r="AD64" s="202">
        <f>G64+I64+K64+M64+O64+Q64+S64+U64+W64+Y64+AA64+AC64</f>
        <v>0</v>
      </c>
      <c r="AE64" s="242"/>
      <c r="AF64" s="18"/>
      <c r="AG64" s="214"/>
      <c r="AH64" s="213"/>
      <c r="AI64" s="212"/>
    </row>
    <row r="65" spans="1:35" ht="13.95" customHeight="1">
      <c r="A65" s="241"/>
      <c r="B65" s="240"/>
      <c r="C65" s="244" t="s">
        <v>104</v>
      </c>
      <c r="D65" s="243">
        <v>10000</v>
      </c>
      <c r="E65" s="237" t="s">
        <v>103</v>
      </c>
      <c r="F65" s="203"/>
      <c r="G65" s="100">
        <f>$D65*F65</f>
        <v>0</v>
      </c>
      <c r="H65" s="203"/>
      <c r="I65" s="100">
        <f>$D65*H65</f>
        <v>0</v>
      </c>
      <c r="J65" s="203"/>
      <c r="K65" s="100">
        <f>$D65*J65</f>
        <v>0</v>
      </c>
      <c r="L65" s="203"/>
      <c r="M65" s="100">
        <f>$D65*L65</f>
        <v>0</v>
      </c>
      <c r="N65" s="203"/>
      <c r="O65" s="100">
        <f>$D65*N65</f>
        <v>0</v>
      </c>
      <c r="P65" s="203"/>
      <c r="Q65" s="100">
        <f>$D65*P65</f>
        <v>0</v>
      </c>
      <c r="R65" s="203"/>
      <c r="S65" s="100">
        <f>$D65*R65</f>
        <v>0</v>
      </c>
      <c r="T65" s="203"/>
      <c r="U65" s="100">
        <f>$D65*T65</f>
        <v>0</v>
      </c>
      <c r="V65" s="203"/>
      <c r="W65" s="100">
        <f>$D65*V65</f>
        <v>0</v>
      </c>
      <c r="X65" s="203">
        <v>0</v>
      </c>
      <c r="Y65" s="100">
        <f>$D65*X65</f>
        <v>0</v>
      </c>
      <c r="Z65" s="203"/>
      <c r="AA65" s="100">
        <f>$D65*Z65</f>
        <v>0</v>
      </c>
      <c r="AB65" s="203"/>
      <c r="AC65" s="100">
        <f>$D65*AB65</f>
        <v>0</v>
      </c>
      <c r="AD65" s="202">
        <f>G65+I65+K65+M65+O65+Q65+S65+U65+W65+Y65+AA65+AC65</f>
        <v>0</v>
      </c>
      <c r="AE65" s="242"/>
      <c r="AF65" s="18"/>
      <c r="AG65" s="214"/>
      <c r="AH65" s="213"/>
      <c r="AI65" s="212"/>
    </row>
    <row r="66" spans="1:35" ht="13.95" customHeight="1" thickBot="1">
      <c r="A66" s="241"/>
      <c r="B66" s="240"/>
      <c r="C66" s="239" t="s">
        <v>102</v>
      </c>
      <c r="D66" s="238">
        <f>SUM(D63:D65)</f>
        <v>95000</v>
      </c>
      <c r="E66" s="237"/>
      <c r="F66" s="194">
        <f>SUM(F59:F65)</f>
        <v>0</v>
      </c>
      <c r="G66" s="210">
        <f>SUM(G59:G65)</f>
        <v>0</v>
      </c>
      <c r="H66" s="194">
        <f>SUM(H59:H65)</f>
        <v>0</v>
      </c>
      <c r="I66" s="210">
        <f>SUM(I59:I65)</f>
        <v>0</v>
      </c>
      <c r="J66" s="194">
        <f>SUM(J59:J65)</f>
        <v>0</v>
      </c>
      <c r="K66" s="210">
        <f>SUM(K59:K65)</f>
        <v>0</v>
      </c>
      <c r="L66" s="194">
        <f>SUM(L59:L65)</f>
        <v>0</v>
      </c>
      <c r="M66" s="210">
        <f>SUM(M59:M65)</f>
        <v>0</v>
      </c>
      <c r="N66" s="194">
        <f>SUM(N59:N65)</f>
        <v>0</v>
      </c>
      <c r="O66" s="210">
        <f>SUM(O59:O65)</f>
        <v>0</v>
      </c>
      <c r="P66" s="194">
        <f>SUM(P59:P65)</f>
        <v>0</v>
      </c>
      <c r="Q66" s="210">
        <f>SUM(Q59:Q65)</f>
        <v>0</v>
      </c>
      <c r="R66" s="194">
        <f>SUM(R59:R65)</f>
        <v>0</v>
      </c>
      <c r="S66" s="210">
        <f>SUM(S59:S65)</f>
        <v>0</v>
      </c>
      <c r="T66" s="194">
        <f>SUM(T59:T65)</f>
        <v>0</v>
      </c>
      <c r="U66" s="210">
        <f>SUM(U59:U65)</f>
        <v>0</v>
      </c>
      <c r="V66" s="194">
        <f>SUM(V59:V65)</f>
        <v>0</v>
      </c>
      <c r="W66" s="210">
        <f>SUM(W59:W65)</f>
        <v>0</v>
      </c>
      <c r="X66" s="194">
        <f>SUM(X63:X65)</f>
        <v>0</v>
      </c>
      <c r="Y66" s="210">
        <f>SUM(Y63:Y65)</f>
        <v>0</v>
      </c>
      <c r="Z66" s="194">
        <f>SUM(Z59:Z65)</f>
        <v>0</v>
      </c>
      <c r="AA66" s="210">
        <f>SUM(AA59:AA65)</f>
        <v>0</v>
      </c>
      <c r="AB66" s="194">
        <f>SUM(AB59:AB65)</f>
        <v>0</v>
      </c>
      <c r="AC66" s="210">
        <f>SUM(AC59:AC65)</f>
        <v>0</v>
      </c>
      <c r="AD66" s="192">
        <f>SUM(AD62:AD65)</f>
        <v>0</v>
      </c>
      <c r="AE66" s="236"/>
      <c r="AF66" s="18"/>
      <c r="AG66" s="235"/>
      <c r="AH66" s="234"/>
      <c r="AI66" s="233"/>
    </row>
    <row r="67" spans="1:35" ht="15" customHeight="1">
      <c r="A67" s="60"/>
      <c r="B67" s="232" t="s">
        <v>101</v>
      </c>
      <c r="C67" s="231"/>
      <c r="D67" s="230">
        <v>4100</v>
      </c>
      <c r="E67" s="57" t="s">
        <v>31</v>
      </c>
      <c r="F67" s="229"/>
      <c r="G67" s="55">
        <f>$D67*F67</f>
        <v>0</v>
      </c>
      <c r="H67" s="228">
        <v>1</v>
      </c>
      <c r="I67" s="55">
        <f>$D67*H67</f>
        <v>4100</v>
      </c>
      <c r="J67" s="228"/>
      <c r="K67" s="55">
        <f>$D67*J67</f>
        <v>0</v>
      </c>
      <c r="L67" s="228"/>
      <c r="M67" s="55">
        <f>$D67*L67</f>
        <v>0</v>
      </c>
      <c r="N67" s="228"/>
      <c r="O67" s="55">
        <f>$D67*N67</f>
        <v>0</v>
      </c>
      <c r="P67" s="228"/>
      <c r="Q67" s="55">
        <f>$D67*P67</f>
        <v>0</v>
      </c>
      <c r="R67" s="228"/>
      <c r="S67" s="55">
        <f>$D67*R67</f>
        <v>0</v>
      </c>
      <c r="T67" s="228"/>
      <c r="U67" s="55">
        <f>$D67*T67</f>
        <v>0</v>
      </c>
      <c r="V67" s="228"/>
      <c r="W67" s="55">
        <f>$D67*V67</f>
        <v>0</v>
      </c>
      <c r="X67" s="228"/>
      <c r="Y67" s="55">
        <f>$D67*X67</f>
        <v>0</v>
      </c>
      <c r="Z67" s="228"/>
      <c r="AA67" s="55">
        <f>$D67*Z67</f>
        <v>0</v>
      </c>
      <c r="AB67" s="228"/>
      <c r="AC67" s="105">
        <f>$D67*AB67</f>
        <v>0</v>
      </c>
      <c r="AD67" s="227">
        <f>G67+I67+K67+M67+O67+Q67+S67+U67+W67+Y67+AA67+AC67</f>
        <v>4100</v>
      </c>
      <c r="AE67" s="215">
        <f>+AD70</f>
        <v>16150</v>
      </c>
      <c r="AF67" s="18"/>
      <c r="AG67" s="226"/>
      <c r="AH67" s="225"/>
      <c r="AI67" s="224"/>
    </row>
    <row r="68" spans="1:35" ht="15" customHeight="1">
      <c r="A68" s="49"/>
      <c r="B68" s="206" t="s">
        <v>100</v>
      </c>
      <c r="C68" s="206"/>
      <c r="D68" s="223">
        <v>2050</v>
      </c>
      <c r="E68" s="50" t="s">
        <v>31</v>
      </c>
      <c r="F68" s="222"/>
      <c r="G68" s="65">
        <f>$D68*F68</f>
        <v>0</v>
      </c>
      <c r="H68" s="221">
        <v>1</v>
      </c>
      <c r="I68" s="65">
        <f>$D68*H68</f>
        <v>2050</v>
      </c>
      <c r="J68" s="221"/>
      <c r="K68" s="65">
        <f>$D68*J68</f>
        <v>0</v>
      </c>
      <c r="L68" s="221"/>
      <c r="M68" s="65">
        <f>$D68*L68</f>
        <v>0</v>
      </c>
      <c r="N68" s="221"/>
      <c r="O68" s="65">
        <f>$D68*N68</f>
        <v>0</v>
      </c>
      <c r="P68" s="221"/>
      <c r="Q68" s="65">
        <f>$D68*P68</f>
        <v>0</v>
      </c>
      <c r="R68" s="221"/>
      <c r="S68" s="65">
        <f>$D68*R68</f>
        <v>0</v>
      </c>
      <c r="T68" s="221"/>
      <c r="U68" s="65">
        <f>$D68*T68</f>
        <v>0</v>
      </c>
      <c r="V68" s="221"/>
      <c r="W68" s="65">
        <f>$D68*V68</f>
        <v>0</v>
      </c>
      <c r="X68" s="221"/>
      <c r="Y68" s="65">
        <f>$D68*X68</f>
        <v>0</v>
      </c>
      <c r="Z68" s="221"/>
      <c r="AA68" s="65">
        <f>$D68*Z68</f>
        <v>0</v>
      </c>
      <c r="AB68" s="221"/>
      <c r="AC68" s="100">
        <f>$D68*AB68</f>
        <v>0</v>
      </c>
      <c r="AD68" s="216">
        <f>G68+I68+K68+M68+O68+Q68+S68+U68+W68+Y68+AA68+AC68</f>
        <v>2050</v>
      </c>
      <c r="AE68" s="215"/>
      <c r="AF68" s="18"/>
      <c r="AG68" s="214"/>
      <c r="AH68" s="213"/>
      <c r="AI68" s="212"/>
    </row>
    <row r="69" spans="1:35" ht="15" customHeight="1">
      <c r="A69" s="43"/>
      <c r="B69" s="220" t="s">
        <v>99</v>
      </c>
      <c r="C69" s="219"/>
      <c r="D69" s="204">
        <v>10000</v>
      </c>
      <c r="E69" s="50" t="s">
        <v>31</v>
      </c>
      <c r="F69" s="203"/>
      <c r="G69" s="62">
        <f>$D69*F69</f>
        <v>0</v>
      </c>
      <c r="H69" s="218"/>
      <c r="I69" s="62">
        <f>$D69*H69</f>
        <v>0</v>
      </c>
      <c r="J69" s="218"/>
      <c r="K69" s="62">
        <f>$D69*J69</f>
        <v>0</v>
      </c>
      <c r="L69" s="218"/>
      <c r="M69" s="62">
        <f>$D69*L69</f>
        <v>0</v>
      </c>
      <c r="N69" s="218"/>
      <c r="O69" s="62">
        <f>$D69*N69</f>
        <v>0</v>
      </c>
      <c r="P69" s="218"/>
      <c r="Q69" s="62">
        <f>$D69*P69</f>
        <v>0</v>
      </c>
      <c r="R69" s="218"/>
      <c r="S69" s="62">
        <f>$D69*R69</f>
        <v>0</v>
      </c>
      <c r="T69" s="218"/>
      <c r="U69" s="62">
        <f>$D69*T69</f>
        <v>0</v>
      </c>
      <c r="V69" s="218"/>
      <c r="W69" s="62">
        <f>$D69*V69</f>
        <v>0</v>
      </c>
      <c r="X69" s="218">
        <v>1</v>
      </c>
      <c r="Y69" s="62">
        <f>$D69*X69</f>
        <v>10000</v>
      </c>
      <c r="Z69" s="218"/>
      <c r="AA69" s="62">
        <f>$D69*Z69</f>
        <v>0</v>
      </c>
      <c r="AB69" s="218"/>
      <c r="AC69" s="217">
        <f>$D69*AB69</f>
        <v>0</v>
      </c>
      <c r="AD69" s="216">
        <f>G69+I69+K69+M69+O69+Q69+S69+U69+W69+Y69+AA69+AC69</f>
        <v>10000</v>
      </c>
      <c r="AE69" s="215"/>
      <c r="AF69" s="18"/>
      <c r="AG69" s="214"/>
      <c r="AH69" s="213"/>
      <c r="AI69" s="212"/>
    </row>
    <row r="70" spans="1:35" ht="13.95" customHeight="1" thickBot="1">
      <c r="A70" s="32"/>
      <c r="B70" s="198" t="s">
        <v>21</v>
      </c>
      <c r="C70" s="197" t="s">
        <v>98</v>
      </c>
      <c r="D70" s="196">
        <f>SUM(D67:D69)</f>
        <v>16150</v>
      </c>
      <c r="E70" s="195" t="s">
        <v>20</v>
      </c>
      <c r="F70" s="194">
        <f>SUM(F67:F68)</f>
        <v>0</v>
      </c>
      <c r="G70" s="193">
        <f>SUM(G67:G69)</f>
        <v>0</v>
      </c>
      <c r="H70" s="211">
        <f>SUM(H67:H68)</f>
        <v>2</v>
      </c>
      <c r="I70" s="193">
        <f>SUM(I67:I69)</f>
        <v>6150</v>
      </c>
      <c r="J70" s="211">
        <f>SUM(J67:J68)</f>
        <v>0</v>
      </c>
      <c r="K70" s="193">
        <f>SUM(K67:K69)</f>
        <v>0</v>
      </c>
      <c r="L70" s="211">
        <f>SUM(L67:L68)</f>
        <v>0</v>
      </c>
      <c r="M70" s="193">
        <f>SUM(M67:M69)</f>
        <v>0</v>
      </c>
      <c r="N70" s="211">
        <f>SUM(N67:N68)</f>
        <v>0</v>
      </c>
      <c r="O70" s="193">
        <f>SUM(O67:O69)</f>
        <v>0</v>
      </c>
      <c r="P70" s="211">
        <f>SUM(P67:P68)</f>
        <v>0</v>
      </c>
      <c r="Q70" s="193">
        <f>SUM(Q67:Q69)</f>
        <v>0</v>
      </c>
      <c r="R70" s="211">
        <f>SUM(R67:R68)</f>
        <v>0</v>
      </c>
      <c r="S70" s="193">
        <f>SUM(S67:S69)</f>
        <v>0</v>
      </c>
      <c r="T70" s="211">
        <f>SUM(T67:T68)</f>
        <v>0</v>
      </c>
      <c r="U70" s="193">
        <f>SUM(U67:U69)</f>
        <v>0</v>
      </c>
      <c r="V70" s="211">
        <f>SUM(V67:V68)</f>
        <v>0</v>
      </c>
      <c r="W70" s="193">
        <f>SUM(W67:W69)</f>
        <v>0</v>
      </c>
      <c r="X70" s="211">
        <f>SUM(X67:X69)</f>
        <v>1</v>
      </c>
      <c r="Y70" s="193">
        <f>SUM(Y67:Y69)</f>
        <v>10000</v>
      </c>
      <c r="Z70" s="211">
        <f>SUM(Z67:Z68)</f>
        <v>0</v>
      </c>
      <c r="AA70" s="193">
        <f>SUM(AA67:AA69)</f>
        <v>0</v>
      </c>
      <c r="AB70" s="211">
        <f>SUM(AB67:AB68)</f>
        <v>0</v>
      </c>
      <c r="AC70" s="210">
        <f>SUM(AC67:AC69)</f>
        <v>0</v>
      </c>
      <c r="AD70" s="209">
        <f>SUM(AD67:AD69)</f>
        <v>16150</v>
      </c>
      <c r="AE70" s="208"/>
      <c r="AF70" s="18"/>
      <c r="AG70" s="24"/>
      <c r="AH70" s="183"/>
      <c r="AI70" s="23"/>
    </row>
    <row r="71" spans="1:35" ht="15" customHeight="1">
      <c r="A71" s="207"/>
      <c r="B71" s="206" t="s">
        <v>97</v>
      </c>
      <c r="C71" s="205"/>
      <c r="D71" s="204">
        <v>825</v>
      </c>
      <c r="E71" s="50" t="s">
        <v>90</v>
      </c>
      <c r="F71" s="203">
        <v>2</v>
      </c>
      <c r="G71" s="65">
        <f>$D71*F71</f>
        <v>1650</v>
      </c>
      <c r="H71" s="203">
        <v>2</v>
      </c>
      <c r="I71" s="65">
        <f>$D71*H71</f>
        <v>1650</v>
      </c>
      <c r="J71" s="203">
        <v>2</v>
      </c>
      <c r="K71" s="65">
        <f>$D71*J71</f>
        <v>1650</v>
      </c>
      <c r="L71" s="203">
        <v>2</v>
      </c>
      <c r="M71" s="65">
        <f>$D71*L71</f>
        <v>1650</v>
      </c>
      <c r="N71" s="203">
        <v>2</v>
      </c>
      <c r="O71" s="65">
        <f>$D71*N71</f>
        <v>1650</v>
      </c>
      <c r="P71" s="203">
        <v>2</v>
      </c>
      <c r="Q71" s="65">
        <f>$D71*P71</f>
        <v>1650</v>
      </c>
      <c r="R71" s="203">
        <v>2</v>
      </c>
      <c r="S71" s="65">
        <f>$D71*R71</f>
        <v>1650</v>
      </c>
      <c r="T71" s="203">
        <v>2</v>
      </c>
      <c r="U71" s="65">
        <f>$D71*T71</f>
        <v>1650</v>
      </c>
      <c r="V71" s="203">
        <v>2</v>
      </c>
      <c r="W71" s="65">
        <f>$D71*V71</f>
        <v>1650</v>
      </c>
      <c r="X71" s="203">
        <v>2</v>
      </c>
      <c r="Y71" s="65">
        <f>$D71*X71</f>
        <v>1650</v>
      </c>
      <c r="Z71" s="203">
        <v>2</v>
      </c>
      <c r="AA71" s="65">
        <f>$D71*Z71</f>
        <v>1650</v>
      </c>
      <c r="AB71" s="203">
        <v>2</v>
      </c>
      <c r="AC71" s="65">
        <f>$D71*AB71</f>
        <v>1650</v>
      </c>
      <c r="AD71" s="202">
        <f>G71+I71+K71+M71+O71+Q71+S71+U71+W71+Y71+AA71+AC71</f>
        <v>19800</v>
      </c>
      <c r="AE71" s="201">
        <f>+AD72</f>
        <v>19800</v>
      </c>
      <c r="AF71" s="18"/>
      <c r="AG71" s="35"/>
      <c r="AH71" s="200"/>
      <c r="AI71" s="34"/>
    </row>
    <row r="72" spans="1:35" ht="30.75" customHeight="1" thickBot="1">
      <c r="A72" s="199"/>
      <c r="B72" s="198" t="s">
        <v>21</v>
      </c>
      <c r="C72" s="197" t="s">
        <v>96</v>
      </c>
      <c r="D72" s="196">
        <f>SUM(D71:D71)</f>
        <v>825</v>
      </c>
      <c r="E72" s="195" t="s">
        <v>90</v>
      </c>
      <c r="F72" s="194">
        <f>SUM(F71:F71)</f>
        <v>2</v>
      </c>
      <c r="G72" s="193">
        <f>SUM(G71:G71)</f>
        <v>1650</v>
      </c>
      <c r="H72" s="194">
        <f>SUM(H71:H71)</f>
        <v>2</v>
      </c>
      <c r="I72" s="193">
        <f>SUM(I71:I71)</f>
        <v>1650</v>
      </c>
      <c r="J72" s="194">
        <f>SUM(J71:J71)</f>
        <v>2</v>
      </c>
      <c r="K72" s="193">
        <f>SUM(K71:K71)</f>
        <v>1650</v>
      </c>
      <c r="L72" s="194">
        <f>SUM(L71:L71)</f>
        <v>2</v>
      </c>
      <c r="M72" s="193">
        <f>SUM(M71:M71)</f>
        <v>1650</v>
      </c>
      <c r="N72" s="194">
        <f>SUM(N71:N71)</f>
        <v>2</v>
      </c>
      <c r="O72" s="193">
        <f>SUM(O71:O71)</f>
        <v>1650</v>
      </c>
      <c r="P72" s="194">
        <f>SUM(P71:P71)</f>
        <v>2</v>
      </c>
      <c r="Q72" s="193">
        <f>SUM(Q71:Q71)</f>
        <v>1650</v>
      </c>
      <c r="R72" s="194">
        <f>SUM(R71:R71)</f>
        <v>2</v>
      </c>
      <c r="S72" s="193">
        <f>SUM(S71:S71)</f>
        <v>1650</v>
      </c>
      <c r="T72" s="194">
        <f>SUM(T71:T71)</f>
        <v>2</v>
      </c>
      <c r="U72" s="193">
        <f>SUM(U71:U71)</f>
        <v>1650</v>
      </c>
      <c r="V72" s="194">
        <f>SUM(V71:V71)</f>
        <v>2</v>
      </c>
      <c r="W72" s="193">
        <f>SUM(W71:W71)</f>
        <v>1650</v>
      </c>
      <c r="X72" s="194">
        <f>SUM(X71:X71)</f>
        <v>2</v>
      </c>
      <c r="Y72" s="193">
        <f>SUM(Y71:Y71)</f>
        <v>1650</v>
      </c>
      <c r="Z72" s="194">
        <f>SUM(Z71:Z71)</f>
        <v>2</v>
      </c>
      <c r="AA72" s="193">
        <f>SUM(AA71:AA71)</f>
        <v>1650</v>
      </c>
      <c r="AB72" s="194">
        <f>SUM(AB71:AB71)</f>
        <v>2</v>
      </c>
      <c r="AC72" s="193">
        <f>SUM(AC71:AC71)</f>
        <v>1650</v>
      </c>
      <c r="AD72" s="192">
        <f>SUM(AD71:AD71)</f>
        <v>19800</v>
      </c>
      <c r="AE72" s="191"/>
      <c r="AF72" s="18"/>
      <c r="AG72" s="24"/>
      <c r="AH72" s="183"/>
      <c r="AI72" s="23"/>
    </row>
    <row r="73" spans="1:35" ht="15" customHeight="1" thickBot="1">
      <c r="A73" s="190"/>
      <c r="B73" s="181" t="s">
        <v>95</v>
      </c>
      <c r="C73" s="181"/>
      <c r="D73" s="181"/>
      <c r="E73" s="189"/>
      <c r="F73" s="181"/>
      <c r="G73" s="187">
        <f>+G72+G70+G48+G33+G27+G18+G10+G66+G39+G54+G57+G44+G61</f>
        <v>50884.575000000004</v>
      </c>
      <c r="H73" s="188"/>
      <c r="I73" s="187">
        <f>+I72+I70+I48+I33+I27+I18+I10+I66+I39+I54+I57+I44+I61</f>
        <v>132281.53</v>
      </c>
      <c r="J73" s="186"/>
      <c r="K73" s="187">
        <f>+K72+K70+K48+K33+K27+K18+K10+K66+K39+K54+K57+K44+K61</f>
        <v>44521.08</v>
      </c>
      <c r="L73" s="186"/>
      <c r="M73" s="187">
        <f>+M72+M70+M48+M33+M27+M18+M10+M66+M39+M54+M57+M44+M61</f>
        <v>179142.15850000002</v>
      </c>
      <c r="N73" s="186"/>
      <c r="O73" s="187">
        <f>+O72+O70+O48+O33+O27+O18+O10+O66+O39+O54+O57+O44+O61</f>
        <v>193220.66700000002</v>
      </c>
      <c r="P73" s="186"/>
      <c r="Q73" s="187">
        <f>+Q72+Q70+Q48+Q33+Q27+Q18+Q10+Q66+Q39+Q54+Q57+Q44+Q61</f>
        <v>222936.56000000003</v>
      </c>
      <c r="R73" s="186"/>
      <c r="S73" s="187">
        <f>+S72+S70+S48+S33+S27+S18+S10+S66+S39+S54+S57+S44+S61</f>
        <v>210052.13</v>
      </c>
      <c r="T73" s="186"/>
      <c r="U73" s="187">
        <f>+U72+U70+U48+U33+U27+U18+U10+U66+U39+U54+U57+U44+U61</f>
        <v>222936.56000000003</v>
      </c>
      <c r="V73" s="186"/>
      <c r="W73" s="187">
        <f>+W72+W70+W48+W33+W27+W18+W10+W66+W39+W54+W57+W44+W61</f>
        <v>219106.24700000003</v>
      </c>
      <c r="X73" s="186"/>
      <c r="Y73" s="187">
        <f>+Y72+Y70+Y48+Y33+Y27+Y18+Y10+Y66+Y39+Y54+Y57+Y44+Y61</f>
        <v>430815.02500000002</v>
      </c>
      <c r="Z73" s="186"/>
      <c r="AA73" s="187">
        <f>+AA72+AA70+AA48+AA33+AA27+AA18+AA10+AA66+AA39+AA54+AA57+AA44+AA61</f>
        <v>59211.49500000001</v>
      </c>
      <c r="AB73" s="186"/>
      <c r="AC73" s="185">
        <f>+AC72+AC70+AC48+AC33+AC27+AC18+AC10+AC66+AC39+AC54+AC57+AC44+AC61</f>
        <v>54929.73</v>
      </c>
      <c r="AD73" s="184">
        <f>+AD72+AD70+AD48+AD33+AD27+AD18+AD10+AD66+AD39+AD54+AD57+AD44+AD61</f>
        <v>782543.43499999994</v>
      </c>
      <c r="AE73" s="110"/>
      <c r="AF73" s="18"/>
      <c r="AG73" s="24"/>
      <c r="AH73" s="183"/>
      <c r="AI73" s="23"/>
    </row>
    <row r="74" spans="1:35" ht="13.8" thickBot="1"/>
    <row r="75" spans="1:35" ht="15" customHeight="1" thickBot="1">
      <c r="A75" s="182"/>
      <c r="B75" s="181" t="s">
        <v>94</v>
      </c>
      <c r="C75" s="180"/>
      <c r="D75" s="179"/>
      <c r="E75" s="178"/>
      <c r="F75" s="177"/>
      <c r="G75" s="175"/>
      <c r="H75" s="177"/>
      <c r="I75" s="175"/>
      <c r="J75" s="177"/>
      <c r="K75" s="175"/>
      <c r="L75" s="177">
        <f>+L18+L10+145</f>
        <v>2513.6999999999998</v>
      </c>
      <c r="M75" s="175"/>
      <c r="N75" s="177">
        <f>+N18+N10</f>
        <v>2556.1500000000005</v>
      </c>
      <c r="O75" s="175"/>
      <c r="P75" s="177">
        <f>+P18+P10</f>
        <v>2952</v>
      </c>
      <c r="Q75" s="175"/>
      <c r="R75" s="177">
        <f>+R18+R10</f>
        <v>2780.5</v>
      </c>
      <c r="S75" s="175"/>
      <c r="T75" s="177">
        <f>+T18+T10</f>
        <v>2952</v>
      </c>
      <c r="U75" s="175"/>
      <c r="V75" s="177">
        <f>+V18+V10</f>
        <v>2901.15</v>
      </c>
      <c r="W75" s="175"/>
      <c r="X75" s="176"/>
      <c r="Y75" s="175"/>
      <c r="Z75" s="176"/>
      <c r="AA75" s="175"/>
      <c r="AB75" s="176"/>
      <c r="AC75" s="175"/>
      <c r="AD75" s="174">
        <f>+L75+N75+P75+R75+T75+V75</f>
        <v>16655.5</v>
      </c>
      <c r="AE75" s="173"/>
      <c r="AF75" s="18"/>
    </row>
    <row r="76" spans="1:35" ht="13.8" thickBot="1"/>
    <row r="77" spans="1:35" ht="16.2" thickBot="1">
      <c r="A77" s="172"/>
      <c r="B77" s="171" t="s">
        <v>93</v>
      </c>
      <c r="C77" s="170"/>
      <c r="D77" s="169"/>
      <c r="E77" s="168"/>
      <c r="F77" s="167"/>
      <c r="G77" s="166" t="e">
        <f>+G73/F75</f>
        <v>#DIV/0!</v>
      </c>
      <c r="H77" s="166"/>
      <c r="I77" s="166" t="e">
        <f>+I73/H75</f>
        <v>#DIV/0!</v>
      </c>
      <c r="J77" s="166"/>
      <c r="K77" s="166" t="e">
        <f>+K73/J75</f>
        <v>#DIV/0!</v>
      </c>
      <c r="L77" s="166"/>
      <c r="M77" s="166">
        <f>+M73/L75</f>
        <v>71.266323944782599</v>
      </c>
      <c r="N77" s="166"/>
      <c r="O77" s="166">
        <f>+O73/N75</f>
        <v>75.59050407839915</v>
      </c>
      <c r="P77" s="166"/>
      <c r="Q77" s="166">
        <f>+Q73/P75</f>
        <v>75.520514905149057</v>
      </c>
      <c r="R77" s="166"/>
      <c r="S77" s="166">
        <f>+S73/R75</f>
        <v>75.544732961697534</v>
      </c>
      <c r="T77" s="166"/>
      <c r="U77" s="166">
        <f>+U73/T75</f>
        <v>75.520514905149057</v>
      </c>
      <c r="V77" s="166"/>
      <c r="W77" s="166">
        <f>+W73/V75</f>
        <v>75.523929131551284</v>
      </c>
      <c r="X77" s="166"/>
      <c r="Y77" s="166" t="e">
        <f>+Y73/X75</f>
        <v>#DIV/0!</v>
      </c>
      <c r="Z77" s="166"/>
      <c r="AA77" s="166" t="e">
        <f>+AA73/Z75</f>
        <v>#DIV/0!</v>
      </c>
      <c r="AB77" s="166"/>
      <c r="AC77" s="165" t="e">
        <f>+AC73/AB75</f>
        <v>#DIV/0!</v>
      </c>
      <c r="AD77" s="164">
        <f>+AD73/AD75</f>
        <v>46.984085437242946</v>
      </c>
      <c r="AE77" s="163"/>
    </row>
  </sheetData>
  <mergeCells count="52">
    <mergeCell ref="X3:Y3"/>
    <mergeCell ref="Z3:AA3"/>
    <mergeCell ref="AB3:AC3"/>
    <mergeCell ref="L3:M3"/>
    <mergeCell ref="N3:O3"/>
    <mergeCell ref="P3:Q3"/>
    <mergeCell ref="R3:S3"/>
    <mergeCell ref="T3:U3"/>
    <mergeCell ref="V3:W3"/>
    <mergeCell ref="AG15:AI15"/>
    <mergeCell ref="AG16:AI16"/>
    <mergeCell ref="AG17:AI17"/>
    <mergeCell ref="AG3:AI4"/>
    <mergeCell ref="A1:AE1"/>
    <mergeCell ref="AG1:AI1"/>
    <mergeCell ref="B3:E3"/>
    <mergeCell ref="F3:G3"/>
    <mergeCell ref="H3:I3"/>
    <mergeCell ref="J3:K3"/>
    <mergeCell ref="AG9:AI9"/>
    <mergeCell ref="AG10:AI10"/>
    <mergeCell ref="AG11:AI11"/>
    <mergeCell ref="AG12:AI12"/>
    <mergeCell ref="AG13:AI13"/>
    <mergeCell ref="AG14:AI14"/>
    <mergeCell ref="AG19:AI19"/>
    <mergeCell ref="B34:C34"/>
    <mergeCell ref="B45:C45"/>
    <mergeCell ref="AG18:AI18"/>
    <mergeCell ref="A5:A18"/>
    <mergeCell ref="AE5:AE18"/>
    <mergeCell ref="AG5:AI5"/>
    <mergeCell ref="AG6:AI6"/>
    <mergeCell ref="AG7:AI7"/>
    <mergeCell ref="AG8:AI8"/>
    <mergeCell ref="A49:A66"/>
    <mergeCell ref="B49:C49"/>
    <mergeCell ref="AE49:AE66"/>
    <mergeCell ref="B55:C55"/>
    <mergeCell ref="B58:C58"/>
    <mergeCell ref="A19:A48"/>
    <mergeCell ref="AE19:AE48"/>
    <mergeCell ref="AG73:AI73"/>
    <mergeCell ref="B62:C62"/>
    <mergeCell ref="A67:A70"/>
    <mergeCell ref="AE67:AE70"/>
    <mergeCell ref="B69:C69"/>
    <mergeCell ref="AG70:AI70"/>
    <mergeCell ref="A71:A72"/>
    <mergeCell ref="AE71:AE72"/>
    <mergeCell ref="AG71:AI71"/>
    <mergeCell ref="AG72:AI72"/>
  </mergeCells>
  <pageMargins left="0.7" right="0.2" top="0.25" bottom="0.25" header="0.3" footer="0.3"/>
  <pageSetup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ATEC OVERVIEW</vt:lpstr>
      <vt:lpstr>RTC FY23</vt:lpstr>
      <vt:lpstr>YT C-IED FY23</vt:lpstr>
      <vt:lpstr>WSMR LBTS FY23</vt:lpstr>
      <vt:lpstr>'WSMR LBTS FY23'!Print_Area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Magonigal, Ryan Mr CIV USA</dc:creator>
  <cp:lastModifiedBy>Brown, Edrie E. Ms. CIV USA ATEC</cp:lastModifiedBy>
  <dcterms:created xsi:type="dcterms:W3CDTF">2022-09-01T14:05:19Z</dcterms:created>
  <dcterms:modified xsi:type="dcterms:W3CDTF">2022-09-02T05:03:08Z</dcterms:modified>
</cp:coreProperties>
</file>