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JHLData_Working\Rate Board\FY22\_final\"/>
    </mc:Choice>
  </mc:AlternateContent>
  <bookViews>
    <workbookView xWindow="0" yWindow="420" windowWidth="28800" windowHeight="12090" activeTab="3"/>
  </bookViews>
  <sheets>
    <sheet name="ATEC OVERVIEW" sheetId="4" r:id="rId1"/>
    <sheet name="RTC" sheetId="1" r:id="rId2"/>
    <sheet name="YTC C-IED" sheetId="2" r:id="rId3"/>
    <sheet name="WSMR LBTS" sheetId="3" r:id="rId4"/>
  </sheets>
  <definedNames>
    <definedName name="_xlnm.Print_Area" localSheetId="3">'WSMR LBTS'!$A$1:$AI$55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54" i="3" l="1"/>
  <c r="Z54" i="3"/>
  <c r="X54" i="3"/>
  <c r="V54" i="3"/>
  <c r="T54" i="3"/>
  <c r="R54" i="3"/>
  <c r="P54" i="3"/>
  <c r="N54" i="3"/>
  <c r="M54" i="3"/>
  <c r="L54" i="3"/>
  <c r="J54" i="3"/>
  <c r="H54" i="3"/>
  <c r="F54" i="3"/>
  <c r="D54" i="3"/>
  <c r="AC53" i="3"/>
  <c r="AA53" i="3"/>
  <c r="Y53" i="3"/>
  <c r="W53" i="3"/>
  <c r="U53" i="3"/>
  <c r="S53" i="3"/>
  <c r="Q53" i="3"/>
  <c r="O53" i="3"/>
  <c r="M53" i="3"/>
  <c r="I53" i="3"/>
  <c r="G53" i="3"/>
  <c r="AD53" i="3" s="1"/>
  <c r="AC52" i="3"/>
  <c r="AA52" i="3"/>
  <c r="Y52" i="3"/>
  <c r="Y54" i="3" s="1"/>
  <c r="W52" i="3"/>
  <c r="U52" i="3"/>
  <c r="S52" i="3"/>
  <c r="S54" i="3" s="1"/>
  <c r="Q52" i="3"/>
  <c r="Q54" i="3" s="1"/>
  <c r="O52" i="3"/>
  <c r="O54" i="3" s="1"/>
  <c r="M52" i="3"/>
  <c r="K52" i="3"/>
  <c r="K54" i="3" s="1"/>
  <c r="I52" i="3"/>
  <c r="I54" i="3" s="1"/>
  <c r="G52" i="3"/>
  <c r="AC51" i="3"/>
  <c r="AC54" i="3" s="1"/>
  <c r="AA51" i="3"/>
  <c r="AA54" i="3" s="1"/>
  <c r="Y51" i="3"/>
  <c r="W51" i="3"/>
  <c r="W54" i="3" s="1"/>
  <c r="U51" i="3"/>
  <c r="U54" i="3" s="1"/>
  <c r="AB50" i="3"/>
  <c r="Z50" i="3"/>
  <c r="X50" i="3"/>
  <c r="V50" i="3"/>
  <c r="T50" i="3"/>
  <c r="S50" i="3"/>
  <c r="R50" i="3"/>
  <c r="P50" i="3"/>
  <c r="N50" i="3"/>
  <c r="L50" i="3"/>
  <c r="J50" i="3"/>
  <c r="H50" i="3"/>
  <c r="G50" i="3"/>
  <c r="F50" i="3"/>
  <c r="D50" i="3"/>
  <c r="AC49" i="3"/>
  <c r="AA49" i="3"/>
  <c r="Y49" i="3"/>
  <c r="W49" i="3"/>
  <c r="W50" i="3" s="1"/>
  <c r="U49" i="3"/>
  <c r="S49" i="3"/>
  <c r="Q49" i="3"/>
  <c r="O49" i="3"/>
  <c r="M49" i="3"/>
  <c r="I49" i="3"/>
  <c r="G49" i="3"/>
  <c r="AD49" i="3" s="1"/>
  <c r="AC48" i="3"/>
  <c r="AA48" i="3"/>
  <c r="Y48" i="3"/>
  <c r="W48" i="3"/>
  <c r="U48" i="3"/>
  <c r="S48" i="3"/>
  <c r="Q48" i="3"/>
  <c r="O48" i="3"/>
  <c r="O50" i="3" s="1"/>
  <c r="M48" i="3"/>
  <c r="K48" i="3"/>
  <c r="I48" i="3"/>
  <c r="G48" i="3"/>
  <c r="AC47" i="3"/>
  <c r="AC50" i="3" s="1"/>
  <c r="AA47" i="3"/>
  <c r="AA50" i="3" s="1"/>
  <c r="Y47" i="3"/>
  <c r="Y50" i="3" s="1"/>
  <c r="W47" i="3"/>
  <c r="U47" i="3"/>
  <c r="U50" i="3" s="1"/>
  <c r="S47" i="3"/>
  <c r="Q47" i="3"/>
  <c r="Q50" i="3" s="1"/>
  <c r="O47" i="3"/>
  <c r="M47" i="3"/>
  <c r="M50" i="3" s="1"/>
  <c r="K47" i="3"/>
  <c r="K50" i="3" s="1"/>
  <c r="I47" i="3"/>
  <c r="AD47" i="3" s="1"/>
  <c r="G47" i="3"/>
  <c r="AB46" i="3"/>
  <c r="Z46" i="3"/>
  <c r="X46" i="3"/>
  <c r="V46" i="3"/>
  <c r="T46" i="3"/>
  <c r="R46" i="3"/>
  <c r="Q46" i="3"/>
  <c r="P46" i="3"/>
  <c r="N46" i="3"/>
  <c r="L46" i="3"/>
  <c r="J46" i="3"/>
  <c r="H46" i="3"/>
  <c r="F46" i="3"/>
  <c r="D46" i="3"/>
  <c r="AC45" i="3"/>
  <c r="AA45" i="3"/>
  <c r="Y45" i="3"/>
  <c r="Y46" i="3" s="1"/>
  <c r="W45" i="3"/>
  <c r="U45" i="3"/>
  <c r="S45" i="3"/>
  <c r="Q45" i="3"/>
  <c r="O45" i="3"/>
  <c r="M45" i="3"/>
  <c r="K45" i="3"/>
  <c r="I45" i="3"/>
  <c r="I46" i="3" s="1"/>
  <c r="G45" i="3"/>
  <c r="AD45" i="3" s="1"/>
  <c r="AC44" i="3"/>
  <c r="AA44" i="3"/>
  <c r="Y44" i="3"/>
  <c r="W44" i="3"/>
  <c r="U44" i="3"/>
  <c r="S44" i="3"/>
  <c r="Q44" i="3"/>
  <c r="O44" i="3"/>
  <c r="M44" i="3"/>
  <c r="K44" i="3"/>
  <c r="I44" i="3"/>
  <c r="G44" i="3"/>
  <c r="AD44" i="3" s="1"/>
  <c r="AC43" i="3"/>
  <c r="AC46" i="3" s="1"/>
  <c r="AA43" i="3"/>
  <c r="AA46" i="3" s="1"/>
  <c r="Y43" i="3"/>
  <c r="W43" i="3"/>
  <c r="W46" i="3" s="1"/>
  <c r="U43" i="3"/>
  <c r="U46" i="3" s="1"/>
  <c r="S43" i="3"/>
  <c r="S46" i="3" s="1"/>
  <c r="Q43" i="3"/>
  <c r="O43" i="3"/>
  <c r="O46" i="3" s="1"/>
  <c r="M43" i="3"/>
  <c r="M46" i="3" s="1"/>
  <c r="K43" i="3"/>
  <c r="K46" i="3" s="1"/>
  <c r="I43" i="3"/>
  <c r="G43" i="3"/>
  <c r="G46" i="3" s="1"/>
  <c r="AC42" i="3"/>
  <c r="AA42" i="3"/>
  <c r="Y42" i="3"/>
  <c r="W42" i="3"/>
  <c r="U42" i="3"/>
  <c r="S42" i="3"/>
  <c r="Q42" i="3"/>
  <c r="O42" i="3"/>
  <c r="M42" i="3"/>
  <c r="K42" i="3"/>
  <c r="I42" i="3"/>
  <c r="G42" i="3"/>
  <c r="AD42" i="3" s="1"/>
  <c r="AB41" i="3"/>
  <c r="Z41" i="3"/>
  <c r="X41" i="3"/>
  <c r="W41" i="3"/>
  <c r="V41" i="3"/>
  <c r="T41" i="3"/>
  <c r="R41" i="3"/>
  <c r="P41" i="3"/>
  <c r="N41" i="3"/>
  <c r="L41" i="3"/>
  <c r="J41" i="3"/>
  <c r="H41" i="3"/>
  <c r="G41" i="3"/>
  <c r="F41" i="3"/>
  <c r="D41" i="3"/>
  <c r="AC40" i="3"/>
  <c r="AA40" i="3"/>
  <c r="Y40" i="3"/>
  <c r="W40" i="3"/>
  <c r="U40" i="3"/>
  <c r="S40" i="3"/>
  <c r="Q40" i="3"/>
  <c r="O40" i="3"/>
  <c r="M40" i="3"/>
  <c r="K40" i="3"/>
  <c r="I40" i="3"/>
  <c r="G40" i="3"/>
  <c r="AD40" i="3" s="1"/>
  <c r="AC39" i="3"/>
  <c r="AA39" i="3"/>
  <c r="Y39" i="3"/>
  <c r="W39" i="3"/>
  <c r="U39" i="3"/>
  <c r="S39" i="3"/>
  <c r="Q39" i="3"/>
  <c r="Q41" i="3" s="1"/>
  <c r="O39" i="3"/>
  <c r="AD39" i="3" s="1"/>
  <c r="M39" i="3"/>
  <c r="K39" i="3"/>
  <c r="I39" i="3"/>
  <c r="G39" i="3"/>
  <c r="AC38" i="3"/>
  <c r="AC41" i="3" s="1"/>
  <c r="AA38" i="3"/>
  <c r="AA41" i="3" s="1"/>
  <c r="Y38" i="3"/>
  <c r="Y41" i="3" s="1"/>
  <c r="W38" i="3"/>
  <c r="U38" i="3"/>
  <c r="U41" i="3" s="1"/>
  <c r="S38" i="3"/>
  <c r="S41" i="3" s="1"/>
  <c r="Q38" i="3"/>
  <c r="O38" i="3"/>
  <c r="M38" i="3"/>
  <c r="M41" i="3" s="1"/>
  <c r="K38" i="3"/>
  <c r="K41" i="3" s="1"/>
  <c r="I38" i="3"/>
  <c r="I41" i="3" s="1"/>
  <c r="G38" i="3"/>
  <c r="AD38" i="3" s="1"/>
  <c r="AD41" i="3" s="1"/>
  <c r="AB36" i="3"/>
  <c r="AA36" i="3"/>
  <c r="Z36" i="3"/>
  <c r="X36" i="3"/>
  <c r="V36" i="3"/>
  <c r="T36" i="3"/>
  <c r="S36" i="3"/>
  <c r="R36" i="3"/>
  <c r="P36" i="3"/>
  <c r="O36" i="3"/>
  <c r="N36" i="3"/>
  <c r="L36" i="3"/>
  <c r="J36" i="3"/>
  <c r="H36" i="3"/>
  <c r="G36" i="3"/>
  <c r="F36" i="3"/>
  <c r="D36" i="3"/>
  <c r="AC35" i="3"/>
  <c r="AA35" i="3"/>
  <c r="Y35" i="3"/>
  <c r="W35" i="3"/>
  <c r="U35" i="3"/>
  <c r="Q35" i="3"/>
  <c r="O35" i="3"/>
  <c r="M35" i="3"/>
  <c r="K35" i="3"/>
  <c r="I35" i="3"/>
  <c r="G35" i="3"/>
  <c r="AD35" i="3" s="1"/>
  <c r="AD34" i="3"/>
  <c r="AC34" i="3"/>
  <c r="AA34" i="3"/>
  <c r="Y34" i="3"/>
  <c r="W34" i="3"/>
  <c r="U34" i="3"/>
  <c r="Q34" i="3"/>
  <c r="O34" i="3"/>
  <c r="M34" i="3"/>
  <c r="K34" i="3"/>
  <c r="I34" i="3"/>
  <c r="G34" i="3"/>
  <c r="AC33" i="3"/>
  <c r="AA33" i="3"/>
  <c r="Y33" i="3"/>
  <c r="W33" i="3"/>
  <c r="U33" i="3"/>
  <c r="Q33" i="3"/>
  <c r="O33" i="3"/>
  <c r="M33" i="3"/>
  <c r="K33" i="3"/>
  <c r="I33" i="3"/>
  <c r="G33" i="3"/>
  <c r="AD33" i="3" s="1"/>
  <c r="AC32" i="3"/>
  <c r="AA32" i="3"/>
  <c r="Y32" i="3"/>
  <c r="W32" i="3"/>
  <c r="U32" i="3"/>
  <c r="Q32" i="3"/>
  <c r="O32" i="3"/>
  <c r="M32" i="3"/>
  <c r="AD32" i="3" s="1"/>
  <c r="K32" i="3"/>
  <c r="I32" i="3"/>
  <c r="G32" i="3"/>
  <c r="AC31" i="3"/>
  <c r="AC36" i="3" s="1"/>
  <c r="AA31" i="3"/>
  <c r="Y31" i="3"/>
  <c r="Y36" i="3" s="1"/>
  <c r="W31" i="3"/>
  <c r="W36" i="3" s="1"/>
  <c r="U31" i="3"/>
  <c r="U36" i="3" s="1"/>
  <c r="Q31" i="3"/>
  <c r="Q36" i="3" s="1"/>
  <c r="O31" i="3"/>
  <c r="M31" i="3"/>
  <c r="M36" i="3" s="1"/>
  <c r="K31" i="3"/>
  <c r="K36" i="3" s="1"/>
  <c r="I31" i="3"/>
  <c r="I36" i="3" s="1"/>
  <c r="G31" i="3"/>
  <c r="AD31" i="3" s="1"/>
  <c r="AB29" i="3"/>
  <c r="Z29" i="3"/>
  <c r="X29" i="3"/>
  <c r="W29" i="3"/>
  <c r="V29" i="3"/>
  <c r="T29" i="3"/>
  <c r="R29" i="3"/>
  <c r="P29" i="3"/>
  <c r="N29" i="3"/>
  <c r="L29" i="3"/>
  <c r="J29" i="3"/>
  <c r="H29" i="3"/>
  <c r="G29" i="3"/>
  <c r="F29" i="3"/>
  <c r="D29" i="3"/>
  <c r="AC28" i="3"/>
  <c r="AA28" i="3"/>
  <c r="Y28" i="3"/>
  <c r="Y29" i="3" s="1"/>
  <c r="W28" i="3"/>
  <c r="U28" i="3"/>
  <c r="S28" i="3"/>
  <c r="Q28" i="3"/>
  <c r="O28" i="3"/>
  <c r="M28" i="3"/>
  <c r="K28" i="3"/>
  <c r="I28" i="3"/>
  <c r="I29" i="3" s="1"/>
  <c r="G28" i="3"/>
  <c r="AD28" i="3" s="1"/>
  <c r="AC27" i="3"/>
  <c r="AC29" i="3" s="1"/>
  <c r="AA27" i="3"/>
  <c r="AA29" i="3" s="1"/>
  <c r="Y27" i="3"/>
  <c r="W27" i="3"/>
  <c r="U27" i="3"/>
  <c r="U29" i="3" s="1"/>
  <c r="S27" i="3"/>
  <c r="S29" i="3" s="1"/>
  <c r="Q27" i="3"/>
  <c r="Q29" i="3" s="1"/>
  <c r="O27" i="3"/>
  <c r="O29" i="3" s="1"/>
  <c r="M27" i="3"/>
  <c r="M29" i="3" s="1"/>
  <c r="K27" i="3"/>
  <c r="K29" i="3" s="1"/>
  <c r="I27" i="3"/>
  <c r="G27" i="3"/>
  <c r="AC26" i="3"/>
  <c r="AA26" i="3"/>
  <c r="Y26" i="3"/>
  <c r="W26" i="3"/>
  <c r="U26" i="3"/>
  <c r="S26" i="3"/>
  <c r="Q26" i="3"/>
  <c r="O26" i="3"/>
  <c r="M26" i="3"/>
  <c r="K26" i="3"/>
  <c r="I26" i="3"/>
  <c r="G26" i="3"/>
  <c r="AD26" i="3" s="1"/>
  <c r="AB25" i="3"/>
  <c r="Z25" i="3"/>
  <c r="X25" i="3"/>
  <c r="V25" i="3"/>
  <c r="T25" i="3"/>
  <c r="S25" i="3"/>
  <c r="R25" i="3"/>
  <c r="Q25" i="3"/>
  <c r="P25" i="3"/>
  <c r="O25" i="3"/>
  <c r="N25" i="3"/>
  <c r="M25" i="3"/>
  <c r="L25" i="3"/>
  <c r="K25" i="3"/>
  <c r="J25" i="3"/>
  <c r="H25" i="3"/>
  <c r="F25" i="3"/>
  <c r="D25" i="3"/>
  <c r="AD24" i="3"/>
  <c r="AC23" i="3"/>
  <c r="AA23" i="3"/>
  <c r="Y23" i="3"/>
  <c r="W23" i="3"/>
  <c r="W25" i="3" s="1"/>
  <c r="U23" i="3"/>
  <c r="K23" i="3"/>
  <c r="I23" i="3"/>
  <c r="G23" i="3"/>
  <c r="G25" i="3" s="1"/>
  <c r="AC22" i="3"/>
  <c r="AC25" i="3" s="1"/>
  <c r="AA22" i="3"/>
  <c r="AA25" i="3" s="1"/>
  <c r="Y22" i="3"/>
  <c r="Y25" i="3" s="1"/>
  <c r="W22" i="3"/>
  <c r="U22" i="3"/>
  <c r="U25" i="3" s="1"/>
  <c r="K22" i="3"/>
  <c r="I22" i="3"/>
  <c r="I25" i="3" s="1"/>
  <c r="G22" i="3"/>
  <c r="AD22" i="3" s="1"/>
  <c r="AB20" i="3"/>
  <c r="Z20" i="3"/>
  <c r="X20" i="3"/>
  <c r="V20" i="3"/>
  <c r="T20" i="3"/>
  <c r="N20" i="3"/>
  <c r="N57" i="3" s="1"/>
  <c r="J20" i="3"/>
  <c r="H20" i="3"/>
  <c r="F20" i="3"/>
  <c r="AC19" i="3"/>
  <c r="AA19" i="3"/>
  <c r="Y19" i="3"/>
  <c r="W19" i="3"/>
  <c r="U19" i="3"/>
  <c r="S19" i="3"/>
  <c r="Q19" i="3"/>
  <c r="O19" i="3"/>
  <c r="M19" i="3"/>
  <c r="K19" i="3"/>
  <c r="I19" i="3"/>
  <c r="G19" i="3"/>
  <c r="AD19" i="3" s="1"/>
  <c r="AC18" i="3"/>
  <c r="AA18" i="3"/>
  <c r="Y18" i="3"/>
  <c r="W18" i="3"/>
  <c r="U18" i="3"/>
  <c r="S18" i="3"/>
  <c r="Q18" i="3"/>
  <c r="O18" i="3"/>
  <c r="M18" i="3"/>
  <c r="K18" i="3"/>
  <c r="I18" i="3"/>
  <c r="AD18" i="3" s="1"/>
  <c r="G18" i="3"/>
  <c r="AC17" i="3"/>
  <c r="AA17" i="3"/>
  <c r="Y17" i="3"/>
  <c r="W17" i="3"/>
  <c r="U17" i="3"/>
  <c r="S17" i="3"/>
  <c r="Q17" i="3"/>
  <c r="O17" i="3"/>
  <c r="M17" i="3"/>
  <c r="K17" i="3"/>
  <c r="I17" i="3"/>
  <c r="G17" i="3"/>
  <c r="AD17" i="3" s="1"/>
  <c r="AC16" i="3"/>
  <c r="AA16" i="3"/>
  <c r="Y16" i="3"/>
  <c r="W16" i="3"/>
  <c r="U16" i="3"/>
  <c r="R16" i="3"/>
  <c r="R20" i="3" s="1"/>
  <c r="R57" i="3" s="1"/>
  <c r="Q16" i="3"/>
  <c r="P16" i="3"/>
  <c r="P20" i="3" s="1"/>
  <c r="P57" i="3" s="1"/>
  <c r="N16" i="3"/>
  <c r="O16" i="3" s="1"/>
  <c r="L16" i="3"/>
  <c r="L20" i="3" s="1"/>
  <c r="L57" i="3" s="1"/>
  <c r="K16" i="3"/>
  <c r="I16" i="3"/>
  <c r="G16" i="3"/>
  <c r="AD16" i="3" s="1"/>
  <c r="AD15" i="3"/>
  <c r="AC15" i="3"/>
  <c r="AA15" i="3"/>
  <c r="Y15" i="3"/>
  <c r="W15" i="3"/>
  <c r="U15" i="3"/>
  <c r="S15" i="3"/>
  <c r="Q15" i="3"/>
  <c r="O15" i="3"/>
  <c r="M15" i="3"/>
  <c r="K15" i="3"/>
  <c r="I15" i="3"/>
  <c r="G15" i="3"/>
  <c r="AC14" i="3"/>
  <c r="AA14" i="3"/>
  <c r="Y14" i="3"/>
  <c r="Y20" i="3" s="1"/>
  <c r="W14" i="3"/>
  <c r="U14" i="3"/>
  <c r="S14" i="3"/>
  <c r="Q14" i="3"/>
  <c r="Q20" i="3" s="1"/>
  <c r="O14" i="3"/>
  <c r="M14" i="3"/>
  <c r="K14" i="3"/>
  <c r="I14" i="3"/>
  <c r="I20" i="3" s="1"/>
  <c r="G14" i="3"/>
  <c r="AD14" i="3" s="1"/>
  <c r="AC13" i="3"/>
  <c r="AA13" i="3"/>
  <c r="Y13" i="3"/>
  <c r="W13" i="3"/>
  <c r="U13" i="3"/>
  <c r="S13" i="3"/>
  <c r="Q13" i="3"/>
  <c r="O13" i="3"/>
  <c r="M13" i="3"/>
  <c r="K13" i="3"/>
  <c r="I13" i="3"/>
  <c r="G13" i="3"/>
  <c r="AD13" i="3" s="1"/>
  <c r="AD12" i="3"/>
  <c r="AC12" i="3"/>
  <c r="AC20" i="3" s="1"/>
  <c r="AA12" i="3"/>
  <c r="AA20" i="3" s="1"/>
  <c r="Y12" i="3"/>
  <c r="W12" i="3"/>
  <c r="W20" i="3" s="1"/>
  <c r="U12" i="3"/>
  <c r="U20" i="3" s="1"/>
  <c r="S12" i="3"/>
  <c r="Q12" i="3"/>
  <c r="O12" i="3"/>
  <c r="M12" i="3"/>
  <c r="K12" i="3"/>
  <c r="K20" i="3" s="1"/>
  <c r="I12" i="3"/>
  <c r="G12" i="3"/>
  <c r="G20" i="3" s="1"/>
  <c r="AB10" i="3"/>
  <c r="Z10" i="3"/>
  <c r="X10" i="3"/>
  <c r="V10" i="3"/>
  <c r="T10" i="3"/>
  <c r="S10" i="3"/>
  <c r="R10" i="3"/>
  <c r="P10" i="3"/>
  <c r="N10" i="3"/>
  <c r="L10" i="3"/>
  <c r="J10" i="3"/>
  <c r="H10" i="3"/>
  <c r="F10" i="3"/>
  <c r="AC9" i="3"/>
  <c r="AA9" i="3"/>
  <c r="AA10" i="3" s="1"/>
  <c r="Y9" i="3"/>
  <c r="W9" i="3"/>
  <c r="U9" i="3"/>
  <c r="S9" i="3"/>
  <c r="Q9" i="3"/>
  <c r="O9" i="3"/>
  <c r="M9" i="3"/>
  <c r="K9" i="3"/>
  <c r="K10" i="3" s="1"/>
  <c r="I9" i="3"/>
  <c r="G9" i="3"/>
  <c r="AD9" i="3" s="1"/>
  <c r="AC8" i="3"/>
  <c r="AA8" i="3"/>
  <c r="Y8" i="3"/>
  <c r="W8" i="3"/>
  <c r="U8" i="3"/>
  <c r="S8" i="3"/>
  <c r="Q8" i="3"/>
  <c r="O8" i="3"/>
  <c r="M8" i="3"/>
  <c r="K8" i="3"/>
  <c r="I8" i="3"/>
  <c r="G8" i="3"/>
  <c r="AD8" i="3" s="1"/>
  <c r="AD7" i="3"/>
  <c r="AC7" i="3"/>
  <c r="AA7" i="3"/>
  <c r="Y7" i="3"/>
  <c r="W7" i="3"/>
  <c r="U7" i="3"/>
  <c r="S7" i="3"/>
  <c r="Q7" i="3"/>
  <c r="O7" i="3"/>
  <c r="M7" i="3"/>
  <c r="K7" i="3"/>
  <c r="I7" i="3"/>
  <c r="G7" i="3"/>
  <c r="AC6" i="3"/>
  <c r="AC10" i="3" s="1"/>
  <c r="AA6" i="3"/>
  <c r="Y6" i="3"/>
  <c r="Y10" i="3" s="1"/>
  <c r="W6" i="3"/>
  <c r="W10" i="3" s="1"/>
  <c r="U6" i="3"/>
  <c r="U10" i="3" s="1"/>
  <c r="S6" i="3"/>
  <c r="Q6" i="3"/>
  <c r="Q10" i="3" s="1"/>
  <c r="O6" i="3"/>
  <c r="O10" i="3" s="1"/>
  <c r="M6" i="3"/>
  <c r="M10" i="3" s="1"/>
  <c r="K6" i="3"/>
  <c r="I6" i="3"/>
  <c r="I10" i="3" s="1"/>
  <c r="G6" i="3"/>
  <c r="AD6" i="3" s="1"/>
  <c r="C35" i="2"/>
  <c r="B35" i="2"/>
  <c r="E34" i="2"/>
  <c r="E33" i="2"/>
  <c r="E32" i="2"/>
  <c r="E31" i="2"/>
  <c r="E30" i="2"/>
  <c r="E29" i="2"/>
  <c r="E28" i="2"/>
  <c r="E27" i="2"/>
  <c r="E26" i="2"/>
  <c r="E25" i="2"/>
  <c r="E24" i="2"/>
  <c r="E23" i="2"/>
  <c r="E22" i="2"/>
  <c r="E21" i="2"/>
  <c r="E20" i="2"/>
  <c r="E19" i="2"/>
  <c r="E18" i="2"/>
  <c r="E17" i="2"/>
  <c r="E16" i="2"/>
  <c r="E15" i="2"/>
  <c r="E14" i="2"/>
  <c r="E13" i="2"/>
  <c r="E12" i="2"/>
  <c r="E11" i="2"/>
  <c r="E9" i="2"/>
  <c r="E8" i="2"/>
  <c r="E7" i="2"/>
  <c r="E6" i="2"/>
  <c r="E3" i="2"/>
  <c r="Q55" i="3" l="1"/>
  <c r="Q59" i="3" s="1"/>
  <c r="AA55" i="3"/>
  <c r="AA59" i="3" s="1"/>
  <c r="S55" i="3"/>
  <c r="S59" i="3" s="1"/>
  <c r="AD36" i="3"/>
  <c r="AC55" i="3"/>
  <c r="AC59" i="3" s="1"/>
  <c r="O20" i="3"/>
  <c r="AD20" i="3"/>
  <c r="AD25" i="3"/>
  <c r="AE21" i="3" s="1"/>
  <c r="Y55" i="3"/>
  <c r="Y59" i="3" s="1"/>
  <c r="AD10" i="3"/>
  <c r="AD57" i="3"/>
  <c r="AD50" i="3"/>
  <c r="AE47" i="3" s="1"/>
  <c r="K55" i="3"/>
  <c r="K59" i="3" s="1"/>
  <c r="U55" i="3"/>
  <c r="U59" i="3" s="1"/>
  <c r="W55" i="3"/>
  <c r="W59" i="3" s="1"/>
  <c r="M55" i="3"/>
  <c r="M59" i="3" s="1"/>
  <c r="AD48" i="3"/>
  <c r="AD43" i="3"/>
  <c r="AD46" i="3" s="1"/>
  <c r="I50" i="3"/>
  <c r="I55" i="3" s="1"/>
  <c r="I59" i="3" s="1"/>
  <c r="G54" i="3"/>
  <c r="G55" i="3" s="1"/>
  <c r="G59" i="3" s="1"/>
  <c r="AD27" i="3"/>
  <c r="AD29" i="3" s="1"/>
  <c r="S16" i="3"/>
  <c r="S20" i="3" s="1"/>
  <c r="AD52" i="3"/>
  <c r="AD23" i="3"/>
  <c r="G10" i="3"/>
  <c r="M16" i="3"/>
  <c r="M20" i="3" s="1"/>
  <c r="AD51" i="3"/>
  <c r="AD54" i="3" s="1"/>
  <c r="O41" i="3"/>
  <c r="O55" i="3" s="1"/>
  <c r="O59" i="3" s="1"/>
  <c r="E35" i="2"/>
  <c r="AD55" i="3" l="1"/>
  <c r="AD59" i="3" s="1"/>
  <c r="AE51" i="3"/>
  <c r="AE30" i="3"/>
  <c r="AE5" i="3"/>
  <c r="F4" i="2"/>
  <c r="F30" i="2"/>
  <c r="F22" i="2"/>
  <c r="F9" i="2"/>
  <c r="E38" i="2"/>
  <c r="F34" i="2"/>
  <c r="F26" i="2"/>
  <c r="F18" i="2"/>
  <c r="F14" i="2"/>
  <c r="F5" i="2"/>
  <c r="F6" i="2"/>
  <c r="F11" i="2"/>
  <c r="F7" i="2"/>
  <c r="F23" i="2"/>
  <c r="F27" i="2"/>
  <c r="F19" i="2"/>
  <c r="F15" i="2"/>
  <c r="F8" i="2"/>
  <c r="F32" i="2"/>
  <c r="F16" i="2"/>
  <c r="F31" i="2"/>
  <c r="F29" i="2"/>
  <c r="F13" i="2"/>
  <c r="F3" i="2"/>
  <c r="F25" i="2"/>
  <c r="F20" i="2"/>
  <c r="F21" i="2"/>
  <c r="F33" i="2"/>
  <c r="F28" i="2"/>
  <c r="F24" i="2"/>
  <c r="F17" i="2"/>
  <c r="F12" i="2"/>
  <c r="F35" i="2" l="1"/>
  <c r="L16" i="1" l="1"/>
  <c r="L15" i="1"/>
  <c r="L13" i="1"/>
  <c r="L12" i="1"/>
  <c r="L11" i="1"/>
  <c r="L10" i="1"/>
  <c r="L9" i="1"/>
  <c r="L8" i="1"/>
  <c r="L7" i="1"/>
  <c r="L4" i="1"/>
  <c r="L5" i="1" l="1"/>
  <c r="L6" i="1"/>
  <c r="L14" i="1" l="1"/>
  <c r="L17" i="1" l="1"/>
</calcChain>
</file>

<file path=xl/sharedStrings.xml><?xml version="1.0" encoding="utf-8"?>
<sst xmlns="http://schemas.openxmlformats.org/spreadsheetml/2006/main" count="220" uniqueCount="151">
  <si>
    <t>CS+</t>
  </si>
  <si>
    <t>AFTD</t>
  </si>
  <si>
    <t>ECTD</t>
  </si>
  <si>
    <t>MSTD</t>
  </si>
  <si>
    <t>TPID</t>
  </si>
  <si>
    <t>Grand Total</t>
  </si>
  <si>
    <t>Tier 1</t>
  </si>
  <si>
    <t>Ammo</t>
  </si>
  <si>
    <t>High</t>
  </si>
  <si>
    <t>Low</t>
  </si>
  <si>
    <t>Labor</t>
  </si>
  <si>
    <t>Indirect CIV</t>
  </si>
  <si>
    <t>Indirect KTR</t>
  </si>
  <si>
    <t>Non-Labor by Cost Pool</t>
  </si>
  <si>
    <t>Fac &amp; Maint</t>
  </si>
  <si>
    <t>G&amp;A</t>
  </si>
  <si>
    <t>IT</t>
  </si>
  <si>
    <t>Logistics</t>
  </si>
  <si>
    <t>Support Ops</t>
  </si>
  <si>
    <t>Test Ops</t>
  </si>
  <si>
    <t>Test Tech</t>
  </si>
  <si>
    <t>Training</t>
  </si>
  <si>
    <t>Reimbursable Labor Hours</t>
  </si>
  <si>
    <t>Direct Funding/Flying Hours</t>
  </si>
  <si>
    <t>OH Rate</t>
  </si>
  <si>
    <t>Tier 1 Rate applied to all RLH.</t>
  </si>
  <si>
    <t>RTC FY22 Budget</t>
  </si>
  <si>
    <t>C-IED Overhead</t>
  </si>
  <si>
    <t>Budgeted Cost Category</t>
  </si>
  <si>
    <t>Electronic Warfare Branch</t>
  </si>
  <si>
    <t>Radio Frequency Branch</t>
  </si>
  <si>
    <t>Targets Division</t>
  </si>
  <si>
    <t>Total</t>
  </si>
  <si>
    <t>% of budget</t>
  </si>
  <si>
    <t>Contract - EME Replacement</t>
  </si>
  <si>
    <t>ACTEN Radio Contract</t>
  </si>
  <si>
    <t>License - Labview</t>
  </si>
  <si>
    <t>License - KiWi Syslog</t>
  </si>
  <si>
    <t>License - Belarc BelManage</t>
  </si>
  <si>
    <t>Contract Labor</t>
  </si>
  <si>
    <t>Civilian Labor</t>
  </si>
  <si>
    <t>Non Labor Expenses:</t>
  </si>
  <si>
    <t>Office Supplies &amp; Admin</t>
  </si>
  <si>
    <t>GSA Vehicle</t>
  </si>
  <si>
    <t>Travel</t>
  </si>
  <si>
    <t>Combat Vehicle Parts</t>
  </si>
  <si>
    <t>Equip Repair &amp; Maint</t>
  </si>
  <si>
    <t>EW Phones</t>
  </si>
  <si>
    <t>Safety Equipment</t>
  </si>
  <si>
    <t>IT Equipment</t>
  </si>
  <si>
    <t>Gov RF Equipment Replacement</t>
  </si>
  <si>
    <t>TDY costs</t>
  </si>
  <si>
    <t>Contract Calibrations</t>
  </si>
  <si>
    <t>Government Calibrations</t>
  </si>
  <si>
    <t>Generator Parts</t>
  </si>
  <si>
    <t>Signal Generator</t>
  </si>
  <si>
    <t>Spectrum Analyzer</t>
  </si>
  <si>
    <t>Osilloscopes</t>
  </si>
  <si>
    <t>Trailer Repair</t>
  </si>
  <si>
    <t>EME part and materials</t>
  </si>
  <si>
    <t>RF materials</t>
  </si>
  <si>
    <t>RI Field Laptops</t>
  </si>
  <si>
    <t>RI Device Materials</t>
  </si>
  <si>
    <t>ACTEN Parts &amp; Maint</t>
  </si>
  <si>
    <t>ACTEN Equip/Ant</t>
  </si>
  <si>
    <t>Antennas/Cables</t>
  </si>
  <si>
    <t xml:space="preserve">       Totals</t>
  </si>
  <si>
    <t>Estimated Reimbursable Labor Hours - FY20</t>
  </si>
  <si>
    <t xml:space="preserve">       Rate per hour</t>
  </si>
  <si>
    <t>White Sands Test Center
Large Blast Thermal Simulator</t>
  </si>
  <si>
    <t>October</t>
  </si>
  <si>
    <t>November</t>
  </si>
  <si>
    <t>December</t>
  </si>
  <si>
    <t>January</t>
  </si>
  <si>
    <t>February</t>
  </si>
  <si>
    <t>March</t>
  </si>
  <si>
    <t>April</t>
  </si>
  <si>
    <t>May</t>
  </si>
  <si>
    <t>June</t>
  </si>
  <si>
    <t>July</t>
  </si>
  <si>
    <t>August</t>
  </si>
  <si>
    <t>September</t>
  </si>
  <si>
    <t>Yearly</t>
  </si>
  <si>
    <t>Comments and Assumptions</t>
  </si>
  <si>
    <t>Expense Item</t>
  </si>
  <si>
    <t>Cost</t>
  </si>
  <si>
    <t>Unit</t>
  </si>
  <si>
    <t>QTY</t>
  </si>
  <si>
    <t>Costs</t>
  </si>
  <si>
    <t>Labor Costs</t>
  </si>
  <si>
    <t>Civilian</t>
  </si>
  <si>
    <t>Program Management</t>
  </si>
  <si>
    <t>$$$/hour</t>
  </si>
  <si>
    <t>Testing occurs 2nd Qtr each year</t>
  </si>
  <si>
    <t>Test Oversight/Conduct</t>
  </si>
  <si>
    <t>One month dedicated to facility configuration</t>
  </si>
  <si>
    <t>Contract Oversight</t>
  </si>
  <si>
    <t xml:space="preserve">     and soft mothball status</t>
  </si>
  <si>
    <t>Resource Management</t>
  </si>
  <si>
    <t>Total Civilian Labor</t>
  </si>
  <si>
    <t>Contractor</t>
  </si>
  <si>
    <t>Contract Management</t>
  </si>
  <si>
    <t xml:space="preserve">Contract support maintains facility </t>
  </si>
  <si>
    <t>Engineer 2</t>
  </si>
  <si>
    <t xml:space="preserve">     throughout soft mothball status</t>
  </si>
  <si>
    <t>Engineer 3</t>
  </si>
  <si>
    <t>Engineer Specialist</t>
  </si>
  <si>
    <t>Engineering Technician A</t>
  </si>
  <si>
    <t>Electronics Technician A</t>
  </si>
  <si>
    <t>Electronics Technician C</t>
  </si>
  <si>
    <t>Mechanical Technician C</t>
  </si>
  <si>
    <t>Total Contractor Labor</t>
  </si>
  <si>
    <t>Contracts</t>
  </si>
  <si>
    <t>Latrines</t>
  </si>
  <si>
    <t>$$$/mo</t>
  </si>
  <si>
    <t>Refuse Services</t>
  </si>
  <si>
    <t>Calibration Services</t>
  </si>
  <si>
    <t>$$$/year</t>
  </si>
  <si>
    <t>Total Civilian Contracts</t>
  </si>
  <si>
    <t>Total Contractor Contracts</t>
  </si>
  <si>
    <t>Equipment</t>
  </si>
  <si>
    <t>Airblast System Maintenance</t>
  </si>
  <si>
    <t>Compressor</t>
  </si>
  <si>
    <t>Dryer</t>
  </si>
  <si>
    <t>Booster</t>
  </si>
  <si>
    <t>Firing Sets</t>
  </si>
  <si>
    <t>PLCs</t>
  </si>
  <si>
    <t>Total ABS Mtnc</t>
  </si>
  <si>
    <t>Thermal Radiation Source System</t>
  </si>
  <si>
    <t xml:space="preserve"> </t>
  </si>
  <si>
    <t>Thermal Radiation Sources</t>
  </si>
  <si>
    <t>Hardware/Software</t>
  </si>
  <si>
    <t>Total TRS Mntc</t>
  </si>
  <si>
    <t>Control Room Maintenance</t>
  </si>
  <si>
    <t>Cabling</t>
  </si>
  <si>
    <t>Display System</t>
  </si>
  <si>
    <t>Total Control Room Mntc</t>
  </si>
  <si>
    <t>Supplies</t>
  </si>
  <si>
    <t>Airblast System Hardware</t>
  </si>
  <si>
    <t>Forklift / Manlift / Scissor Lift</t>
  </si>
  <si>
    <t>Sweeper/Scrubber</t>
  </si>
  <si>
    <t>Total Supplies</t>
  </si>
  <si>
    <t>Rent/
Comms/
Utilities/
Transpt</t>
  </si>
  <si>
    <t>Utilities</t>
  </si>
  <si>
    <t>GSA Vehicles</t>
  </si>
  <si>
    <t>Total Rent/Comm/Util/Trspt</t>
  </si>
  <si>
    <t>Monthly Maintenance and Non-Labor Totals</t>
  </si>
  <si>
    <t>Monthly Test Hours</t>
  </si>
  <si>
    <t>Non-Labor Cost per Hour</t>
  </si>
  <si>
    <t xml:space="preserve">
Separate indirect rates approved for each identified test center. Rate should be applied for each touch time (direct) labor hour purchased. Additional information on methodology and computation of rate is provided.</t>
  </si>
  <si>
    <t>ATEC FY 22 INDIRECT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</si>
</sst>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_);_(* \(#,##0\);_(* &quot;-&quot;??_);_(@_)"/>
    <numFmt numFmtId="165" formatCode="&quot;$&quot;#,##0"/>
    <numFmt numFmtId="166" formatCode="&quot;$&quot;#,##0.00"/>
  </numFmts>
  <fonts count="17">
    <font>
      <sz val="11"/>
      <color theme="1"/>
      <name val="Calibri"/>
      <family val="2"/>
      <scheme val="minor"/>
    </font>
    <font>
      <sz val="11"/>
      <color theme="1"/>
      <name val="Calibri"/>
      <family val="2"/>
      <scheme val="minor"/>
    </font>
    <font>
      <b/>
      <sz val="11"/>
      <color theme="1"/>
      <name val="Calibri"/>
      <family val="2"/>
      <scheme val="minor"/>
    </font>
    <font>
      <b/>
      <sz val="10"/>
      <color theme="1"/>
      <name val="Aparajita"/>
    </font>
    <font>
      <sz val="11"/>
      <name val="Calibri"/>
      <family val="2"/>
      <scheme val="minor"/>
    </font>
    <font>
      <sz val="10"/>
      <color theme="1"/>
      <name val="Arial"/>
      <family val="2"/>
    </font>
    <font>
      <b/>
      <sz val="16"/>
      <color theme="1"/>
      <name val="Arial"/>
      <family val="2"/>
    </font>
    <font>
      <i/>
      <sz val="10"/>
      <color theme="1"/>
      <name val="Arial"/>
      <family val="2"/>
    </font>
    <font>
      <b/>
      <sz val="10"/>
      <color theme="1"/>
      <name val="Arial"/>
      <family val="2"/>
    </font>
    <font>
      <sz val="8"/>
      <color theme="1"/>
      <name val="Arial"/>
      <family val="2"/>
    </font>
    <font>
      <sz val="10"/>
      <name val="Arial"/>
      <family val="2"/>
    </font>
    <font>
      <b/>
      <sz val="10"/>
      <name val="Arial"/>
      <family val="2"/>
    </font>
    <font>
      <sz val="10"/>
      <color theme="1"/>
      <name val="Aparajita"/>
      <family val="2"/>
    </font>
    <font>
      <b/>
      <sz val="12"/>
      <color theme="1"/>
      <name val="Arial"/>
      <family val="2"/>
    </font>
    <font>
      <sz val="12"/>
      <name val="Arial"/>
      <family val="2"/>
    </font>
    <font>
      <b/>
      <sz val="12"/>
      <name val="Arial"/>
      <family val="2"/>
    </font>
    <font>
      <b/>
      <u/>
      <sz val="10"/>
      <color theme="1"/>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1"/>
        <bgColor indexed="64"/>
      </patternFill>
    </fill>
  </fills>
  <borders count="5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5" fillId="0" borderId="0"/>
  </cellStyleXfs>
  <cellXfs count="240">
    <xf numFmtId="0" fontId="0" fillId="0" borderId="0" xfId="0"/>
    <xf numFmtId="0" fontId="2" fillId="2" borderId="1" xfId="0" applyFont="1" applyFill="1" applyBorder="1"/>
    <xf numFmtId="0" fontId="0" fillId="2" borderId="2" xfId="0" applyFill="1" applyBorder="1"/>
    <xf numFmtId="0" fontId="2" fillId="2" borderId="3" xfId="0" applyFont="1" applyFill="1" applyBorder="1" applyAlignment="1">
      <alignment horizontal="center"/>
    </xf>
    <xf numFmtId="0" fontId="0" fillId="2" borderId="3" xfId="0" applyFill="1" applyBorder="1"/>
    <xf numFmtId="0" fontId="0" fillId="2" borderId="4" xfId="0" applyFill="1" applyBorder="1"/>
    <xf numFmtId="0" fontId="0" fillId="2" borderId="5" xfId="0" applyFill="1" applyBorder="1"/>
    <xf numFmtId="0" fontId="2" fillId="2" borderId="6" xfId="0" applyFont="1" applyFill="1" applyBorder="1" applyAlignment="1">
      <alignment horizontal="center"/>
    </xf>
    <xf numFmtId="0" fontId="2" fillId="2" borderId="5" xfId="0" applyFont="1" applyFill="1" applyBorder="1" applyAlignment="1">
      <alignment horizontal="center"/>
    </xf>
    <xf numFmtId="0" fontId="2" fillId="2" borderId="7" xfId="0" applyFont="1" applyFill="1" applyBorder="1" applyAlignment="1">
      <alignment horizontal="center"/>
    </xf>
    <xf numFmtId="0" fontId="2" fillId="2" borderId="7" xfId="0" applyFont="1" applyFill="1" applyBorder="1"/>
    <xf numFmtId="0" fontId="0" fillId="0" borderId="9" xfId="0" applyFill="1" applyBorder="1"/>
    <xf numFmtId="44" fontId="0" fillId="0" borderId="8" xfId="2" applyFont="1" applyFill="1" applyBorder="1"/>
    <xf numFmtId="44" fontId="0" fillId="0" borderId="10" xfId="2" applyFont="1" applyFill="1" applyBorder="1"/>
    <xf numFmtId="44" fontId="0" fillId="0" borderId="11" xfId="2" applyFont="1" applyFill="1" applyBorder="1"/>
    <xf numFmtId="0" fontId="0" fillId="0" borderId="13" xfId="0" applyFill="1" applyBorder="1"/>
    <xf numFmtId="44" fontId="0" fillId="0" borderId="12" xfId="2" applyFont="1" applyFill="1" applyBorder="1"/>
    <xf numFmtId="44" fontId="0" fillId="0" borderId="14" xfId="2" applyFont="1" applyFill="1" applyBorder="1"/>
    <xf numFmtId="44" fontId="0" fillId="0" borderId="15" xfId="2" applyFont="1" applyFill="1" applyBorder="1"/>
    <xf numFmtId="0" fontId="0" fillId="0" borderId="0" xfId="0" applyFill="1" applyBorder="1"/>
    <xf numFmtId="44" fontId="0" fillId="0" borderId="6" xfId="2" applyFont="1" applyFill="1" applyBorder="1"/>
    <xf numFmtId="44" fontId="0" fillId="0" borderId="5" xfId="2" applyFont="1" applyFill="1" applyBorder="1"/>
    <xf numFmtId="44" fontId="0" fillId="0" borderId="7" xfId="2" applyFont="1" applyFill="1" applyBorder="1"/>
    <xf numFmtId="0" fontId="0" fillId="2" borderId="16" xfId="0" applyFill="1" applyBorder="1"/>
    <xf numFmtId="0" fontId="0" fillId="2" borderId="17" xfId="0" applyFill="1" applyBorder="1"/>
    <xf numFmtId="44" fontId="0" fillId="2" borderId="18" xfId="2" applyFont="1" applyFill="1" applyBorder="1"/>
    <xf numFmtId="44" fontId="0" fillId="2" borderId="19" xfId="2" applyFont="1" applyFill="1" applyBorder="1"/>
    <xf numFmtId="44" fontId="0" fillId="2" borderId="20" xfId="2" applyFont="1" applyFill="1" applyBorder="1"/>
    <xf numFmtId="164" fontId="0" fillId="0" borderId="0" xfId="1" applyNumberFormat="1" applyFont="1"/>
    <xf numFmtId="164" fontId="0" fillId="0" borderId="0" xfId="0" applyNumberFormat="1"/>
    <xf numFmtId="44" fontId="0" fillId="0" borderId="0" xfId="2" applyFont="1" applyFill="1" applyBorder="1"/>
    <xf numFmtId="44" fontId="0" fillId="0" borderId="0" xfId="2" applyFont="1"/>
    <xf numFmtId="0" fontId="2" fillId="0" borderId="17" xfId="0" applyFont="1" applyBorder="1"/>
    <xf numFmtId="44" fontId="2" fillId="0" borderId="17" xfId="2" applyFont="1" applyFill="1" applyBorder="1"/>
    <xf numFmtId="44" fontId="2" fillId="0" borderId="17" xfId="2" applyFont="1" applyBorder="1"/>
    <xf numFmtId="44" fontId="0" fillId="0" borderId="0" xfId="0" applyNumberFormat="1"/>
    <xf numFmtId="0" fontId="2" fillId="0" borderId="0" xfId="3" applyFont="1"/>
    <xf numFmtId="0" fontId="1" fillId="0" borderId="0" xfId="3"/>
    <xf numFmtId="0" fontId="2" fillId="3" borderId="21" xfId="3" applyFont="1" applyFill="1" applyBorder="1"/>
    <xf numFmtId="0" fontId="2" fillId="3" borderId="21" xfId="3" applyFont="1" applyFill="1" applyBorder="1" applyAlignment="1">
      <alignment wrapText="1"/>
    </xf>
    <xf numFmtId="0" fontId="2" fillId="0" borderId="22" xfId="3" applyFont="1" applyFill="1" applyBorder="1" applyAlignment="1">
      <alignment wrapText="1"/>
    </xf>
    <xf numFmtId="0" fontId="3" fillId="0" borderId="21" xfId="3" applyFont="1" applyFill="1" applyBorder="1" applyAlignment="1">
      <alignment wrapText="1"/>
    </xf>
    <xf numFmtId="40" fontId="1" fillId="0" borderId="21" xfId="3" applyNumberFormat="1" applyFill="1" applyBorder="1"/>
    <xf numFmtId="10" fontId="0" fillId="0" borderId="21" xfId="4" applyNumberFormat="1" applyFont="1" applyFill="1" applyBorder="1"/>
    <xf numFmtId="9" fontId="0" fillId="0" borderId="0" xfId="4" applyFont="1" applyFill="1"/>
    <xf numFmtId="44" fontId="0" fillId="0" borderId="0" xfId="5" applyFont="1" applyFill="1"/>
    <xf numFmtId="0" fontId="1" fillId="0" borderId="0" xfId="3" applyFill="1"/>
    <xf numFmtId="0" fontId="2" fillId="0" borderId="21" xfId="3" applyFont="1" applyFill="1" applyBorder="1"/>
    <xf numFmtId="0" fontId="1" fillId="0" borderId="21" xfId="3" applyFill="1" applyBorder="1"/>
    <xf numFmtId="0" fontId="1" fillId="0" borderId="21" xfId="3" applyFont="1" applyFill="1" applyBorder="1" applyAlignment="1">
      <alignment wrapText="1"/>
    </xf>
    <xf numFmtId="40" fontId="1" fillId="0" borderId="21" xfId="3" applyNumberFormat="1" applyFont="1" applyFill="1" applyBorder="1" applyProtection="1">
      <protection locked="0"/>
    </xf>
    <xf numFmtId="0" fontId="4" fillId="0" borderId="21" xfId="3" applyFont="1" applyFill="1" applyBorder="1" applyAlignment="1">
      <alignment wrapText="1"/>
    </xf>
    <xf numFmtId="0" fontId="4" fillId="0" borderId="21" xfId="3" applyFont="1" applyFill="1" applyBorder="1" applyAlignment="1">
      <alignment horizontal="left" wrapText="1"/>
    </xf>
    <xf numFmtId="40" fontId="2" fillId="0" borderId="21" xfId="3" applyNumberFormat="1" applyFont="1" applyFill="1" applyBorder="1"/>
    <xf numFmtId="10" fontId="1" fillId="0" borderId="21" xfId="3" applyNumberFormat="1" applyBorder="1"/>
    <xf numFmtId="0" fontId="1" fillId="3" borderId="21" xfId="3" applyFill="1" applyBorder="1"/>
    <xf numFmtId="0" fontId="1" fillId="0" borderId="21" xfId="3" applyBorder="1"/>
    <xf numFmtId="0" fontId="2" fillId="0" borderId="21" xfId="3" applyFont="1" applyFill="1" applyBorder="1" applyAlignment="1">
      <alignment wrapText="1"/>
    </xf>
    <xf numFmtId="164" fontId="0" fillId="0" borderId="21" xfId="6" applyNumberFormat="1" applyFont="1" applyBorder="1"/>
    <xf numFmtId="164" fontId="0" fillId="0" borderId="0" xfId="6" applyNumberFormat="1" applyFont="1"/>
    <xf numFmtId="44" fontId="0" fillId="4" borderId="21" xfId="5" applyFont="1" applyFill="1" applyBorder="1"/>
    <xf numFmtId="0" fontId="5" fillId="0" borderId="0" xfId="7" applyFill="1" applyBorder="1" applyAlignment="1"/>
    <xf numFmtId="0" fontId="5" fillId="0" borderId="0" xfId="7"/>
    <xf numFmtId="0" fontId="5" fillId="0" borderId="26" xfId="7" applyBorder="1"/>
    <xf numFmtId="0" fontId="5" fillId="0" borderId="27" xfId="7" applyBorder="1" applyAlignment="1"/>
    <xf numFmtId="0" fontId="5" fillId="0" borderId="27" xfId="7" applyBorder="1"/>
    <xf numFmtId="0" fontId="5" fillId="0" borderId="0" xfId="7" applyBorder="1"/>
    <xf numFmtId="0" fontId="5" fillId="0" borderId="0" xfId="7" applyFill="1"/>
    <xf numFmtId="0" fontId="5" fillId="2" borderId="23" xfId="7" applyFill="1" applyBorder="1"/>
    <xf numFmtId="0" fontId="5" fillId="5" borderId="3" xfId="7" applyFill="1" applyBorder="1" applyAlignment="1">
      <alignment horizontal="center" vertical="center" wrapText="1"/>
    </xf>
    <xf numFmtId="0" fontId="5" fillId="5" borderId="2" xfId="7" applyFill="1" applyBorder="1" applyAlignment="1">
      <alignment horizontal="center" vertical="center" wrapText="1"/>
    </xf>
    <xf numFmtId="0" fontId="5" fillId="0" borderId="0" xfId="7" applyFill="1" applyBorder="1" applyAlignment="1">
      <alignment horizontal="center"/>
    </xf>
    <xf numFmtId="0" fontId="5" fillId="5" borderId="23" xfId="7" applyFill="1" applyBorder="1"/>
    <xf numFmtId="0" fontId="5" fillId="5" borderId="24" xfId="7" applyFill="1" applyBorder="1" applyAlignment="1">
      <alignment horizontal="left" vertical="center"/>
    </xf>
    <xf numFmtId="0" fontId="5" fillId="5" borderId="24" xfId="7" applyFill="1" applyBorder="1" applyAlignment="1">
      <alignment horizontal="center" vertical="center"/>
    </xf>
    <xf numFmtId="0" fontId="5" fillId="5" borderId="25" xfId="7" applyFill="1" applyBorder="1" applyAlignment="1">
      <alignment horizontal="center" vertical="center"/>
    </xf>
    <xf numFmtId="0" fontId="9" fillId="5" borderId="26" xfId="7" applyFont="1" applyFill="1" applyBorder="1" applyAlignment="1">
      <alignment horizontal="center"/>
    </xf>
    <xf numFmtId="0" fontId="5" fillId="5" borderId="27" xfId="7" applyFill="1" applyBorder="1" applyAlignment="1">
      <alignment horizontal="center"/>
    </xf>
    <xf numFmtId="0" fontId="5" fillId="5" borderId="29" xfId="7" applyFill="1" applyBorder="1" applyAlignment="1">
      <alignment horizontal="center"/>
    </xf>
    <xf numFmtId="0" fontId="5" fillId="5" borderId="30" xfId="7" applyFill="1" applyBorder="1" applyAlignment="1">
      <alignment horizontal="center"/>
    </xf>
    <xf numFmtId="0" fontId="5" fillId="2" borderId="32" xfId="7" applyFill="1" applyBorder="1" applyAlignment="1"/>
    <xf numFmtId="0" fontId="5" fillId="2" borderId="32" xfId="7" applyFill="1" applyBorder="1" applyAlignment="1">
      <alignment wrapText="1"/>
    </xf>
    <xf numFmtId="165" fontId="5" fillId="2" borderId="32" xfId="7" applyNumberFormat="1" applyFill="1" applyBorder="1" applyProtection="1">
      <protection locked="0"/>
    </xf>
    <xf numFmtId="0" fontId="5" fillId="0" borderId="33" xfId="7" applyFill="1" applyBorder="1" applyAlignment="1">
      <alignment horizontal="center"/>
    </xf>
    <xf numFmtId="0" fontId="5" fillId="2" borderId="12" xfId="7" applyFont="1" applyFill="1" applyBorder="1" applyAlignment="1" applyProtection="1">
      <alignment horizontal="center"/>
      <protection locked="0"/>
    </xf>
    <xf numFmtId="3" fontId="5" fillId="0" borderId="32" xfId="7" applyNumberFormat="1" applyFont="1" applyBorder="1"/>
    <xf numFmtId="0" fontId="5" fillId="6" borderId="12" xfId="7" applyFont="1" applyFill="1" applyBorder="1" applyAlignment="1" applyProtection="1">
      <alignment horizontal="center"/>
      <protection locked="0"/>
    </xf>
    <xf numFmtId="3" fontId="5" fillId="6" borderId="32" xfId="7" applyNumberFormat="1" applyFont="1" applyFill="1" applyBorder="1"/>
    <xf numFmtId="3" fontId="5" fillId="3" borderId="34" xfId="7" applyNumberFormat="1" applyFont="1" applyFill="1" applyBorder="1" applyProtection="1">
      <protection locked="0"/>
    </xf>
    <xf numFmtId="3" fontId="5" fillId="0" borderId="0" xfId="7" applyNumberFormat="1" applyFill="1" applyBorder="1"/>
    <xf numFmtId="0" fontId="5" fillId="2" borderId="21" xfId="7" applyFill="1" applyBorder="1" applyAlignment="1"/>
    <xf numFmtId="0" fontId="5" fillId="2" borderId="21" xfId="7" applyFill="1" applyBorder="1" applyAlignment="1">
      <alignment wrapText="1"/>
    </xf>
    <xf numFmtId="166" fontId="5" fillId="2" borderId="21" xfId="7" applyNumberFormat="1" applyFill="1" applyBorder="1" applyProtection="1">
      <protection locked="0"/>
    </xf>
    <xf numFmtId="0" fontId="5" fillId="0" borderId="38" xfId="7" applyBorder="1" applyAlignment="1">
      <alignment horizontal="center"/>
    </xf>
    <xf numFmtId="0" fontId="5" fillId="2" borderId="39" xfId="7" applyFont="1" applyFill="1" applyBorder="1" applyAlignment="1" applyProtection="1">
      <alignment horizontal="center"/>
      <protection locked="0"/>
    </xf>
    <xf numFmtId="3" fontId="5" fillId="0" borderId="21" xfId="7" applyNumberFormat="1" applyFont="1" applyBorder="1"/>
    <xf numFmtId="0" fontId="5" fillId="6" borderId="39" xfId="7" applyFont="1" applyFill="1" applyBorder="1" applyAlignment="1" applyProtection="1">
      <alignment horizontal="center"/>
      <protection locked="0"/>
    </xf>
    <xf numFmtId="3" fontId="5" fillId="6" borderId="21" xfId="7" applyNumberFormat="1" applyFont="1" applyFill="1" applyBorder="1"/>
    <xf numFmtId="3" fontId="5" fillId="3" borderId="40" xfId="7" applyNumberFormat="1" applyFont="1" applyFill="1" applyBorder="1" applyProtection="1">
      <protection locked="0"/>
    </xf>
    <xf numFmtId="0" fontId="8" fillId="2" borderId="21" xfId="7" applyFont="1" applyFill="1" applyBorder="1" applyAlignment="1">
      <alignment wrapText="1"/>
    </xf>
    <xf numFmtId="166" fontId="8" fillId="2" borderId="21" xfId="7" applyNumberFormat="1" applyFont="1" applyFill="1" applyBorder="1" applyProtection="1">
      <protection locked="0"/>
    </xf>
    <xf numFmtId="0" fontId="8" fillId="0" borderId="38" xfId="7" applyFont="1" applyBorder="1" applyAlignment="1">
      <alignment horizontal="center"/>
    </xf>
    <xf numFmtId="0" fontId="8" fillId="2" borderId="39" xfId="7" applyFont="1" applyFill="1" applyBorder="1" applyAlignment="1" applyProtection="1">
      <alignment horizontal="center"/>
      <protection locked="0"/>
    </xf>
    <xf numFmtId="3" fontId="8" fillId="0" borderId="21" xfId="7" applyNumberFormat="1" applyFont="1" applyBorder="1"/>
    <xf numFmtId="0" fontId="8" fillId="6" borderId="39" xfId="7" applyFont="1" applyFill="1" applyBorder="1" applyAlignment="1" applyProtection="1">
      <alignment horizontal="center"/>
      <protection locked="0"/>
    </xf>
    <xf numFmtId="3" fontId="8" fillId="6" borderId="21" xfId="7" applyNumberFormat="1" applyFont="1" applyFill="1" applyBorder="1"/>
    <xf numFmtId="3" fontId="8" fillId="3" borderId="40" xfId="7" applyNumberFormat="1" applyFont="1" applyFill="1" applyBorder="1" applyProtection="1">
      <protection locked="0"/>
    </xf>
    <xf numFmtId="0" fontId="5" fillId="0" borderId="38" xfId="7" applyFill="1" applyBorder="1" applyAlignment="1">
      <alignment horizontal="center"/>
    </xf>
    <xf numFmtId="0" fontId="10" fillId="2" borderId="21" xfId="7" applyFont="1" applyFill="1" applyBorder="1" applyAlignment="1"/>
    <xf numFmtId="0" fontId="10" fillId="2" borderId="21" xfId="7" applyFont="1" applyFill="1" applyBorder="1" applyAlignment="1">
      <alignment horizontal="left" wrapText="1"/>
    </xf>
    <xf numFmtId="0" fontId="5" fillId="2" borderId="8" xfId="7" applyFont="1" applyFill="1" applyBorder="1" applyAlignment="1" applyProtection="1">
      <alignment horizontal="center"/>
      <protection locked="0"/>
    </xf>
    <xf numFmtId="0" fontId="5" fillId="6" borderId="8" xfId="7" applyFont="1" applyFill="1" applyBorder="1" applyAlignment="1" applyProtection="1">
      <alignment horizontal="center"/>
      <protection locked="0"/>
    </xf>
    <xf numFmtId="0" fontId="10" fillId="2" borderId="21" xfId="7" applyFont="1" applyFill="1" applyBorder="1" applyAlignment="1">
      <alignment wrapText="1"/>
    </xf>
    <xf numFmtId="0" fontId="5" fillId="2" borderId="39" xfId="7" applyFill="1" applyBorder="1" applyAlignment="1" applyProtection="1">
      <alignment horizontal="center"/>
      <protection locked="0"/>
    </xf>
    <xf numFmtId="0" fontId="5" fillId="6" borderId="39" xfId="7" applyFill="1" applyBorder="1" applyAlignment="1" applyProtection="1">
      <alignment horizontal="center"/>
      <protection locked="0"/>
    </xf>
    <xf numFmtId="0" fontId="11" fillId="2" borderId="21" xfId="7" applyFont="1" applyFill="1" applyBorder="1" applyAlignment="1">
      <alignment wrapText="1"/>
    </xf>
    <xf numFmtId="165" fontId="8" fillId="2" borderId="21" xfId="7" applyNumberFormat="1" applyFont="1" applyFill="1" applyBorder="1" applyProtection="1">
      <protection locked="0"/>
    </xf>
    <xf numFmtId="3" fontId="8" fillId="0" borderId="21" xfId="7" applyNumberFormat="1" applyFont="1" applyFill="1" applyBorder="1"/>
    <xf numFmtId="0" fontId="12" fillId="2" borderId="36" xfId="7" applyFont="1" applyFill="1" applyBorder="1" applyAlignment="1"/>
    <xf numFmtId="0" fontId="12" fillId="2" borderId="36" xfId="7" applyFont="1" applyFill="1" applyBorder="1" applyAlignment="1">
      <alignment wrapText="1"/>
    </xf>
    <xf numFmtId="165" fontId="5" fillId="2" borderId="36" xfId="7" applyNumberFormat="1" applyFont="1" applyFill="1" applyBorder="1" applyProtection="1">
      <protection locked="0"/>
    </xf>
    <xf numFmtId="0" fontId="5" fillId="0" borderId="47" xfId="7" applyBorder="1" applyAlignment="1">
      <alignment horizontal="center"/>
    </xf>
    <xf numFmtId="0" fontId="5" fillId="2" borderId="35" xfId="7" applyFill="1" applyBorder="1" applyAlignment="1" applyProtection="1">
      <alignment horizontal="center"/>
      <protection locked="0"/>
    </xf>
    <xf numFmtId="3" fontId="5" fillId="0" borderId="37" xfId="7" applyNumberFormat="1" applyFont="1" applyBorder="1"/>
    <xf numFmtId="3" fontId="5" fillId="3" borderId="48" xfId="7" applyNumberFormat="1" applyFont="1" applyFill="1" applyBorder="1" applyProtection="1">
      <protection locked="0"/>
    </xf>
    <xf numFmtId="165" fontId="5" fillId="2" borderId="21" xfId="7" applyNumberFormat="1" applyFill="1" applyBorder="1" applyProtection="1">
      <protection locked="0"/>
    </xf>
    <xf numFmtId="3" fontId="5" fillId="0" borderId="41" xfId="7" applyNumberFormat="1" applyFont="1" applyBorder="1"/>
    <xf numFmtId="3" fontId="5" fillId="3" borderId="43" xfId="7" applyNumberFormat="1" applyFont="1" applyFill="1" applyBorder="1" applyProtection="1">
      <protection locked="0"/>
    </xf>
    <xf numFmtId="3" fontId="8" fillId="0" borderId="41" xfId="7" applyNumberFormat="1" applyFont="1" applyBorder="1"/>
    <xf numFmtId="3" fontId="8" fillId="3" borderId="43" xfId="7" applyNumberFormat="1" applyFont="1" applyFill="1" applyBorder="1" applyProtection="1">
      <protection locked="0"/>
    </xf>
    <xf numFmtId="0" fontId="5" fillId="2" borderId="45" xfId="7" applyFill="1" applyBorder="1" applyAlignment="1"/>
    <xf numFmtId="0" fontId="8" fillId="2" borderId="45" xfId="7" applyFont="1" applyFill="1" applyBorder="1" applyAlignment="1">
      <alignment wrapText="1"/>
    </xf>
    <xf numFmtId="165" fontId="8" fillId="2" borderId="45" xfId="7" applyNumberFormat="1" applyFont="1" applyFill="1" applyBorder="1" applyProtection="1">
      <protection locked="0"/>
    </xf>
    <xf numFmtId="0" fontId="8" fillId="0" borderId="49" xfId="7" applyFont="1" applyBorder="1" applyAlignment="1">
      <alignment horizontal="center"/>
    </xf>
    <xf numFmtId="0" fontId="8" fillId="2" borderId="18" xfId="7" applyFont="1" applyFill="1" applyBorder="1" applyAlignment="1" applyProtection="1">
      <alignment horizontal="center"/>
      <protection locked="0"/>
    </xf>
    <xf numFmtId="3" fontId="8" fillId="0" borderId="46" xfId="7" applyNumberFormat="1" applyFont="1" applyBorder="1"/>
    <xf numFmtId="3" fontId="8" fillId="3" borderId="19" xfId="7" applyNumberFormat="1" applyFont="1" applyFill="1" applyBorder="1" applyProtection="1">
      <protection locked="0"/>
    </xf>
    <xf numFmtId="165" fontId="5" fillId="2" borderId="36" xfId="7" applyNumberFormat="1" applyFill="1" applyBorder="1"/>
    <xf numFmtId="3" fontId="5" fillId="0" borderId="36" xfId="7" applyNumberFormat="1" applyFont="1" applyBorder="1"/>
    <xf numFmtId="3" fontId="5" fillId="3" borderId="50" xfId="7" applyNumberFormat="1" applyFont="1" applyFill="1" applyBorder="1" applyProtection="1">
      <protection locked="0"/>
    </xf>
    <xf numFmtId="165" fontId="5" fillId="2" borderId="21" xfId="7" applyNumberFormat="1" applyFill="1" applyBorder="1"/>
    <xf numFmtId="0" fontId="5" fillId="0" borderId="33" xfId="7" applyBorder="1" applyAlignment="1">
      <alignment horizontal="center"/>
    </xf>
    <xf numFmtId="3" fontId="5" fillId="3" borderId="51" xfId="7" applyNumberFormat="1" applyFont="1" applyFill="1" applyBorder="1" applyProtection="1">
      <protection locked="0"/>
    </xf>
    <xf numFmtId="0" fontId="5" fillId="2" borderId="52" xfId="7" applyFill="1" applyBorder="1" applyAlignment="1"/>
    <xf numFmtId="0" fontId="5" fillId="2" borderId="52" xfId="7" applyFill="1" applyBorder="1" applyAlignment="1">
      <alignment wrapText="1"/>
    </xf>
    <xf numFmtId="165" fontId="5" fillId="2" borderId="52" xfId="7" applyNumberFormat="1" applyFill="1" applyBorder="1" applyProtection="1">
      <protection locked="0"/>
    </xf>
    <xf numFmtId="0" fontId="5" fillId="2" borderId="8" xfId="7" applyFill="1" applyBorder="1" applyAlignment="1" applyProtection="1">
      <alignment horizontal="center"/>
      <protection locked="0"/>
    </xf>
    <xf numFmtId="0" fontId="8" fillId="2" borderId="52" xfId="7" applyFont="1" applyFill="1" applyBorder="1" applyAlignment="1">
      <alignment wrapText="1"/>
    </xf>
    <xf numFmtId="165" fontId="8" fillId="2" borderId="52" xfId="7" applyNumberFormat="1" applyFont="1" applyFill="1" applyBorder="1" applyProtection="1">
      <protection locked="0"/>
    </xf>
    <xf numFmtId="0" fontId="8" fillId="2" borderId="8" xfId="7" applyFont="1" applyFill="1" applyBorder="1" applyAlignment="1" applyProtection="1">
      <alignment horizontal="center"/>
      <protection locked="0"/>
    </xf>
    <xf numFmtId="3" fontId="8" fillId="3" borderId="51" xfId="7" applyNumberFormat="1" applyFont="1" applyFill="1" applyBorder="1" applyProtection="1">
      <protection locked="0"/>
    </xf>
    <xf numFmtId="3" fontId="5" fillId="0" borderId="0" xfId="7" applyNumberFormat="1"/>
    <xf numFmtId="3" fontId="8" fillId="0" borderId="45" xfId="7" applyNumberFormat="1" applyFont="1" applyBorder="1"/>
    <xf numFmtId="3" fontId="8" fillId="3" borderId="20" xfId="7" applyNumberFormat="1" applyFont="1" applyFill="1" applyBorder="1" applyProtection="1">
      <protection locked="0"/>
    </xf>
    <xf numFmtId="0" fontId="5" fillId="2" borderId="36" xfId="7" applyFill="1" applyBorder="1" applyAlignment="1">
      <alignment horizontal="left" wrapText="1"/>
    </xf>
    <xf numFmtId="165" fontId="5" fillId="2" borderId="53" xfId="7" applyNumberFormat="1" applyFill="1" applyBorder="1" applyProtection="1">
      <protection locked="0"/>
    </xf>
    <xf numFmtId="0" fontId="5" fillId="2" borderId="31" xfId="7" applyFill="1" applyBorder="1" applyAlignment="1" applyProtection="1">
      <alignment horizontal="center"/>
      <protection locked="0"/>
    </xf>
    <xf numFmtId="0" fontId="5" fillId="2" borderId="21" xfId="7" applyFill="1" applyBorder="1" applyAlignment="1">
      <alignment horizontal="left"/>
    </xf>
    <xf numFmtId="0" fontId="5" fillId="2" borderId="21" xfId="7" applyFill="1" applyBorder="1" applyAlignment="1">
      <alignment horizontal="left" wrapText="1"/>
    </xf>
    <xf numFmtId="0" fontId="5" fillId="2" borderId="45" xfId="7" applyFill="1" applyBorder="1" applyAlignment="1">
      <alignment horizontal="left"/>
    </xf>
    <xf numFmtId="0" fontId="8" fillId="2" borderId="45" xfId="7" applyFont="1" applyFill="1" applyBorder="1" applyAlignment="1">
      <alignment horizontal="left" wrapText="1"/>
    </xf>
    <xf numFmtId="0" fontId="8" fillId="3" borderId="18" xfId="7" applyFont="1" applyFill="1" applyBorder="1" applyAlignment="1">
      <alignment horizontal="center" vertical="center" textRotation="90" wrapText="1"/>
    </xf>
    <xf numFmtId="0" fontId="10" fillId="2" borderId="54" xfId="7" applyFont="1" applyFill="1" applyBorder="1" applyAlignment="1"/>
    <xf numFmtId="0" fontId="10" fillId="0" borderId="54" xfId="7" applyFont="1" applyFill="1" applyBorder="1" applyAlignment="1"/>
    <xf numFmtId="3" fontId="8" fillId="3" borderId="27" xfId="7" applyNumberFormat="1" applyFont="1" applyFill="1" applyBorder="1"/>
    <xf numFmtId="3" fontId="8" fillId="8" borderId="27" xfId="7" applyNumberFormat="1" applyFont="1" applyFill="1" applyBorder="1"/>
    <xf numFmtId="3" fontId="8" fillId="8" borderId="24" xfId="7" applyNumberFormat="1" applyFont="1" applyFill="1" applyBorder="1"/>
    <xf numFmtId="3" fontId="8" fillId="3" borderId="23" xfId="7" applyNumberFormat="1" applyFont="1" applyFill="1" applyBorder="1"/>
    <xf numFmtId="3" fontId="8" fillId="7" borderId="16" xfId="7" applyNumberFormat="1" applyFont="1" applyFill="1" applyBorder="1" applyProtection="1">
      <protection locked="0"/>
    </xf>
    <xf numFmtId="3" fontId="8" fillId="3" borderId="29" xfId="7" applyNumberFormat="1" applyFont="1" applyFill="1" applyBorder="1" applyAlignment="1" applyProtection="1">
      <alignment horizontal="center" vertical="center" textRotation="90"/>
      <protection locked="0"/>
    </xf>
    <xf numFmtId="0" fontId="5" fillId="0" borderId="0" xfId="7" applyAlignment="1"/>
    <xf numFmtId="0" fontId="5" fillId="0" borderId="0" xfId="7" applyFill="1" applyBorder="1"/>
    <xf numFmtId="0" fontId="8" fillId="3" borderId="55" xfId="7" applyFont="1" applyFill="1" applyBorder="1" applyAlignment="1">
      <alignment horizontal="center" vertical="center" textRotation="90" wrapText="1"/>
    </xf>
    <xf numFmtId="0" fontId="11" fillId="2" borderId="54" xfId="7" applyFont="1" applyFill="1" applyBorder="1" applyAlignment="1">
      <alignment wrapText="1"/>
    </xf>
    <xf numFmtId="165" fontId="8" fillId="2" borderId="54" xfId="7" applyNumberFormat="1" applyFont="1" applyFill="1" applyBorder="1" applyProtection="1">
      <protection locked="0"/>
    </xf>
    <xf numFmtId="0" fontId="8" fillId="0" borderId="56" xfId="7" applyFont="1" applyBorder="1" applyAlignment="1">
      <alignment horizontal="center"/>
    </xf>
    <xf numFmtId="0" fontId="8" fillId="2" borderId="55" xfId="7" applyFont="1" applyFill="1" applyBorder="1" applyAlignment="1" applyProtection="1">
      <alignment horizontal="center"/>
      <protection locked="0"/>
    </xf>
    <xf numFmtId="3" fontId="8" fillId="8" borderId="54" xfId="7" applyNumberFormat="1" applyFont="1" applyFill="1" applyBorder="1"/>
    <xf numFmtId="0" fontId="8" fillId="8" borderId="55" xfId="7" applyFont="1" applyFill="1" applyBorder="1" applyAlignment="1" applyProtection="1">
      <alignment horizontal="center"/>
      <protection locked="0"/>
    </xf>
    <xf numFmtId="3" fontId="8" fillId="7" borderId="55" xfId="7" applyNumberFormat="1" applyFont="1" applyFill="1" applyBorder="1" applyProtection="1">
      <protection locked="0"/>
    </xf>
    <xf numFmtId="3" fontId="8" fillId="3" borderId="57" xfId="7" applyNumberFormat="1" applyFont="1" applyFill="1" applyBorder="1" applyAlignment="1" applyProtection="1">
      <alignment horizontal="center" vertical="center" textRotation="90"/>
      <protection locked="0"/>
    </xf>
    <xf numFmtId="0" fontId="13" fillId="3" borderId="55" xfId="7" applyFont="1" applyFill="1" applyBorder="1" applyAlignment="1">
      <alignment horizontal="center" vertical="center" textRotation="90" wrapText="1"/>
    </xf>
    <xf numFmtId="0" fontId="14" fillId="2" borderId="54" xfId="7" applyFont="1" applyFill="1" applyBorder="1" applyAlignment="1"/>
    <xf numFmtId="0" fontId="15" fillId="2" borderId="54" xfId="7" applyFont="1" applyFill="1" applyBorder="1" applyAlignment="1">
      <alignment wrapText="1"/>
    </xf>
    <xf numFmtId="165" fontId="13" fillId="2" borderId="54" xfId="7" applyNumberFormat="1" applyFont="1" applyFill="1" applyBorder="1" applyProtection="1">
      <protection locked="0"/>
    </xf>
    <xf numFmtId="0" fontId="13" fillId="0" borderId="56" xfId="7" applyFont="1" applyBorder="1" applyAlignment="1">
      <alignment horizontal="center"/>
    </xf>
    <xf numFmtId="0" fontId="14" fillId="8" borderId="54" xfId="7" applyFont="1" applyFill="1" applyBorder="1" applyAlignment="1"/>
    <xf numFmtId="3" fontId="13" fillId="8" borderId="24" xfId="7" applyNumberFormat="1" applyFont="1" applyFill="1" applyBorder="1"/>
    <xf numFmtId="3" fontId="13" fillId="8" borderId="23" xfId="7" applyNumberFormat="1" applyFont="1" applyFill="1" applyBorder="1"/>
    <xf numFmtId="4" fontId="13" fillId="7" borderId="23" xfId="7" applyNumberFormat="1" applyFont="1" applyFill="1" applyBorder="1" applyProtection="1">
      <protection locked="0"/>
    </xf>
    <xf numFmtId="3" fontId="13" fillId="3" borderId="57" xfId="7" applyNumberFormat="1" applyFont="1" applyFill="1" applyBorder="1" applyAlignment="1" applyProtection="1">
      <alignment horizontal="center" vertical="center" textRotation="90"/>
      <protection locked="0"/>
    </xf>
    <xf numFmtId="0" fontId="5" fillId="0" borderId="0" xfId="7" applyAlignment="1">
      <alignment vertical="top"/>
    </xf>
    <xf numFmtId="0" fontId="5" fillId="0" borderId="0" xfId="7" applyFont="1" applyAlignment="1">
      <alignment horizontal="left" vertical="top"/>
    </xf>
    <xf numFmtId="4" fontId="5" fillId="0" borderId="0" xfId="7" applyNumberFormat="1" applyAlignment="1">
      <alignment vertical="top"/>
    </xf>
    <xf numFmtId="44" fontId="5" fillId="0" borderId="0" xfId="7" applyNumberFormat="1" applyAlignment="1">
      <alignment vertical="top"/>
    </xf>
    <xf numFmtId="0" fontId="16" fillId="0" borderId="0" xfId="7" applyFont="1" applyAlignment="1">
      <alignment horizontal="center" vertical="top"/>
    </xf>
    <xf numFmtId="0" fontId="5" fillId="0" borderId="0" xfId="7" applyAlignment="1">
      <alignment horizontal="left" vertical="top" wrapText="1"/>
    </xf>
    <xf numFmtId="0" fontId="0" fillId="0" borderId="8" xfId="0" applyFill="1" applyBorder="1" applyAlignment="1">
      <alignment horizontal="center" vertical="center" wrapText="1"/>
    </xf>
    <xf numFmtId="0" fontId="0" fillId="0" borderId="6" xfId="0" applyFill="1" applyBorder="1" applyAlignment="1">
      <alignment horizontal="center" vertical="center" wrapText="1"/>
    </xf>
    <xf numFmtId="0" fontId="0" fillId="0" borderId="12" xfId="0" applyFill="1" applyBorder="1" applyAlignment="1">
      <alignment horizontal="center" vertical="center" wrapText="1"/>
    </xf>
    <xf numFmtId="0" fontId="2" fillId="2" borderId="1" xfId="0" applyFont="1" applyFill="1" applyBorder="1" applyAlignment="1">
      <alignment horizontal="center"/>
    </xf>
    <xf numFmtId="0" fontId="2" fillId="2" borderId="2" xfId="0" applyFont="1" applyFill="1" applyBorder="1" applyAlignment="1">
      <alignment horizontal="center"/>
    </xf>
    <xf numFmtId="0" fontId="0" fillId="0" borderId="8" xfId="0" applyFill="1" applyBorder="1" applyAlignment="1">
      <alignment horizontal="center" vertical="center"/>
    </xf>
    <xf numFmtId="0" fontId="0" fillId="0" borderId="12" xfId="0" applyFill="1" applyBorder="1" applyAlignment="1">
      <alignment horizontal="center" vertical="center"/>
    </xf>
    <xf numFmtId="3" fontId="5" fillId="3" borderId="18" xfId="7" applyNumberFormat="1" applyFill="1" applyBorder="1" applyAlignment="1">
      <alignment horizontal="left"/>
    </xf>
    <xf numFmtId="3" fontId="5" fillId="3" borderId="45" xfId="7" applyNumberFormat="1" applyFill="1" applyBorder="1" applyAlignment="1">
      <alignment horizontal="left"/>
    </xf>
    <xf numFmtId="3" fontId="5" fillId="3" borderId="46" xfId="7" applyNumberFormat="1" applyFill="1" applyBorder="1" applyAlignment="1">
      <alignment horizontal="left"/>
    </xf>
    <xf numFmtId="0" fontId="8" fillId="3" borderId="31" xfId="7" applyFont="1" applyFill="1" applyBorder="1" applyAlignment="1">
      <alignment horizontal="center" vertical="center" textRotation="90" wrapText="1"/>
    </xf>
    <xf numFmtId="0" fontId="8" fillId="3" borderId="6" xfId="7" applyFont="1" applyFill="1" applyBorder="1" applyAlignment="1">
      <alignment horizontal="center" vertical="center" textRotation="90" wrapText="1"/>
    </xf>
    <xf numFmtId="0" fontId="8" fillId="3" borderId="44" xfId="7" applyFont="1" applyFill="1" applyBorder="1" applyAlignment="1">
      <alignment horizontal="center" vertical="center" textRotation="90" wrapText="1"/>
    </xf>
    <xf numFmtId="3" fontId="8" fillId="7" borderId="3" xfId="7" applyNumberFormat="1" applyFont="1" applyFill="1" applyBorder="1" applyAlignment="1" applyProtection="1">
      <alignment horizontal="center" vertical="center" textRotation="90"/>
      <protection locked="0"/>
    </xf>
    <xf numFmtId="3" fontId="8" fillId="7" borderId="7" xfId="7" applyNumberFormat="1" applyFont="1" applyFill="1" applyBorder="1" applyAlignment="1" applyProtection="1">
      <alignment horizontal="center" vertical="center" textRotation="90"/>
      <protection locked="0"/>
    </xf>
    <xf numFmtId="3" fontId="8" fillId="7" borderId="29" xfId="7" applyNumberFormat="1" applyFont="1" applyFill="1" applyBorder="1" applyAlignment="1" applyProtection="1">
      <alignment horizontal="center" vertical="center" textRotation="90"/>
      <protection locked="0"/>
    </xf>
    <xf numFmtId="3" fontId="5" fillId="3" borderId="39" xfId="7" applyNumberFormat="1" applyFill="1" applyBorder="1" applyAlignment="1">
      <alignment horizontal="left"/>
    </xf>
    <xf numFmtId="3" fontId="5" fillId="3" borderId="21" xfId="7" applyNumberFormat="1" applyFill="1" applyBorder="1" applyAlignment="1">
      <alignment horizontal="left"/>
    </xf>
    <xf numFmtId="3" fontId="5" fillId="3" borderId="41" xfId="7" applyNumberFormat="1" applyFill="1" applyBorder="1" applyAlignment="1">
      <alignment horizontal="left"/>
    </xf>
    <xf numFmtId="0" fontId="8" fillId="3" borderId="31" xfId="7" applyFont="1" applyFill="1" applyBorder="1" applyAlignment="1">
      <alignment horizontal="center" vertical="center" textRotation="90"/>
    </xf>
    <xf numFmtId="0" fontId="8" fillId="3" borderId="6" xfId="7" applyFont="1" applyFill="1" applyBorder="1" applyAlignment="1">
      <alignment horizontal="center" vertical="center" textRotation="90"/>
    </xf>
    <xf numFmtId="0" fontId="8" fillId="3" borderId="44" xfId="7" applyFont="1" applyFill="1" applyBorder="1" applyAlignment="1">
      <alignment horizontal="center" vertical="center" textRotation="90"/>
    </xf>
    <xf numFmtId="3" fontId="5" fillId="3" borderId="35" xfId="7" applyNumberFormat="1" applyFill="1" applyBorder="1" applyAlignment="1">
      <alignment horizontal="left"/>
    </xf>
    <xf numFmtId="3" fontId="5" fillId="3" borderId="36" xfId="7" applyNumberFormat="1" applyFill="1" applyBorder="1" applyAlignment="1">
      <alignment horizontal="left"/>
    </xf>
    <xf numFmtId="3" fontId="5" fillId="3" borderId="37" xfId="7" applyNumberFormat="1" applyFill="1" applyBorder="1" applyAlignment="1">
      <alignment horizontal="left"/>
    </xf>
    <xf numFmtId="3" fontId="5" fillId="3" borderId="40" xfId="7" applyNumberFormat="1" applyFill="1" applyBorder="1" applyAlignment="1">
      <alignment horizontal="left"/>
    </xf>
    <xf numFmtId="3" fontId="5" fillId="3" borderId="42" xfId="7" applyNumberFormat="1" applyFill="1" applyBorder="1" applyAlignment="1">
      <alignment horizontal="left"/>
    </xf>
    <xf numFmtId="3" fontId="5" fillId="3" borderId="43" xfId="7" applyNumberFormat="1" applyFill="1" applyBorder="1" applyAlignment="1">
      <alignment horizontal="left"/>
    </xf>
    <xf numFmtId="0" fontId="5" fillId="5" borderId="1" xfId="7" applyFill="1" applyBorder="1" applyAlignment="1">
      <alignment horizontal="center"/>
    </xf>
    <xf numFmtId="0" fontId="5" fillId="5" borderId="2" xfId="7" applyFill="1" applyBorder="1" applyAlignment="1">
      <alignment horizontal="center"/>
    </xf>
    <xf numFmtId="0" fontId="8" fillId="3" borderId="1" xfId="7" applyFont="1" applyFill="1" applyBorder="1" applyAlignment="1">
      <alignment horizontal="center"/>
    </xf>
    <xf numFmtId="0" fontId="8" fillId="3" borderId="28" xfId="7" applyFont="1" applyFill="1" applyBorder="1" applyAlignment="1">
      <alignment horizontal="center"/>
    </xf>
    <xf numFmtId="0" fontId="8" fillId="3" borderId="2" xfId="7" applyFont="1" applyFill="1" applyBorder="1" applyAlignment="1">
      <alignment horizontal="center"/>
    </xf>
    <xf numFmtId="0" fontId="8" fillId="3" borderId="4" xfId="7" applyFont="1" applyFill="1" applyBorder="1" applyAlignment="1">
      <alignment horizontal="center"/>
    </xf>
    <xf numFmtId="0" fontId="8" fillId="3" borderId="0" xfId="7" applyFont="1" applyFill="1" applyBorder="1" applyAlignment="1">
      <alignment horizontal="center"/>
    </xf>
    <xf numFmtId="0" fontId="8" fillId="3" borderId="5" xfId="7" applyFont="1" applyFill="1" applyBorder="1" applyAlignment="1">
      <alignment horizontal="center"/>
    </xf>
    <xf numFmtId="0" fontId="6" fillId="3" borderId="23" xfId="7" applyFont="1" applyFill="1" applyBorder="1" applyAlignment="1">
      <alignment horizontal="center" vertical="center" wrapText="1"/>
    </xf>
    <xf numFmtId="0" fontId="6" fillId="3" borderId="24" xfId="7" applyFont="1" applyFill="1" applyBorder="1" applyAlignment="1">
      <alignment horizontal="center" vertical="center" wrapText="1"/>
    </xf>
    <xf numFmtId="0" fontId="5" fillId="3" borderId="23" xfId="7" applyFill="1" applyBorder="1" applyAlignment="1">
      <alignment horizontal="center"/>
    </xf>
    <xf numFmtId="0" fontId="5" fillId="3" borderId="24" xfId="7" applyFill="1" applyBorder="1" applyAlignment="1">
      <alignment horizontal="center"/>
    </xf>
    <xf numFmtId="0" fontId="5" fillId="3" borderId="25" xfId="7" applyFill="1" applyBorder="1" applyAlignment="1">
      <alignment horizontal="center"/>
    </xf>
    <xf numFmtId="0" fontId="7" fillId="2" borderId="24" xfId="7" applyFont="1" applyFill="1" applyBorder="1" applyAlignment="1">
      <alignment horizontal="left"/>
    </xf>
    <xf numFmtId="0" fontId="7" fillId="2" borderId="25" xfId="7" applyFont="1" applyFill="1" applyBorder="1" applyAlignment="1">
      <alignment horizontal="left"/>
    </xf>
  </cellXfs>
  <cellStyles count="8">
    <cellStyle name="Comma" xfId="1" builtinId="3"/>
    <cellStyle name="Comma 2" xfId="6"/>
    <cellStyle name="Currency" xfId="2" builtinId="4"/>
    <cellStyle name="Currency 4" xfId="5"/>
    <cellStyle name="Normal" xfId="0" builtinId="0"/>
    <cellStyle name="Normal 2" xfId="7"/>
    <cellStyle name="Normal 7" xfId="3"/>
    <cellStyle name="Percent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21"/>
  <sheetViews>
    <sheetView showGridLines="0" workbookViewId="0">
      <selection activeCell="B4" sqref="B4:G10"/>
    </sheetView>
  </sheetViews>
  <sheetFormatPr defaultColWidth="9.1796875" defaultRowHeight="12.5"/>
  <cols>
    <col min="1" max="2" width="9.1796875" style="62"/>
    <col min="3" max="3" width="12.7265625" style="62" bestFit="1" customWidth="1"/>
    <col min="4" max="16384" width="9.1796875" style="62"/>
  </cols>
  <sheetData>
    <row r="3" spans="2:7" ht="13">
      <c r="B3" s="195" t="s">
        <v>150</v>
      </c>
      <c r="C3" s="195"/>
      <c r="D3" s="195"/>
      <c r="E3" s="195"/>
      <c r="F3" s="195"/>
      <c r="G3" s="195"/>
    </row>
    <row r="4" spans="2:7" ht="12.75" customHeight="1">
      <c r="B4" s="196" t="s">
        <v>149</v>
      </c>
      <c r="C4" s="196"/>
      <c r="D4" s="196"/>
      <c r="E4" s="196"/>
      <c r="F4" s="196"/>
      <c r="G4" s="196"/>
    </row>
    <row r="5" spans="2:7">
      <c r="B5" s="196"/>
      <c r="C5" s="196"/>
      <c r="D5" s="196"/>
      <c r="E5" s="196"/>
      <c r="F5" s="196"/>
      <c r="G5" s="196"/>
    </row>
    <row r="6" spans="2:7">
      <c r="B6" s="196"/>
      <c r="C6" s="196"/>
      <c r="D6" s="196"/>
      <c r="E6" s="196"/>
      <c r="F6" s="196"/>
      <c r="G6" s="196"/>
    </row>
    <row r="7" spans="2:7">
      <c r="B7" s="196"/>
      <c r="C7" s="196"/>
      <c r="D7" s="196"/>
      <c r="E7" s="196"/>
      <c r="F7" s="196"/>
      <c r="G7" s="196"/>
    </row>
    <row r="8" spans="2:7">
      <c r="B8" s="196"/>
      <c r="C8" s="196"/>
      <c r="D8" s="196"/>
      <c r="E8" s="196"/>
      <c r="F8" s="196"/>
      <c r="G8" s="196"/>
    </row>
    <row r="9" spans="2:7">
      <c r="B9" s="196"/>
      <c r="C9" s="196"/>
      <c r="D9" s="196"/>
      <c r="E9" s="196"/>
      <c r="F9" s="196"/>
      <c r="G9" s="196"/>
    </row>
    <row r="10" spans="2:7">
      <c r="B10" s="196"/>
      <c r="C10" s="196"/>
      <c r="D10" s="196"/>
      <c r="E10" s="196"/>
      <c r="F10" s="196"/>
      <c r="G10" s="196"/>
    </row>
    <row r="11" spans="2:7">
      <c r="B11" s="191"/>
      <c r="C11" s="191"/>
      <c r="D11" s="191"/>
      <c r="E11" s="191"/>
      <c r="F11" s="191"/>
      <c r="G11" s="191"/>
    </row>
    <row r="12" spans="2:7">
      <c r="C12" s="192"/>
      <c r="D12" s="193"/>
      <c r="E12" s="191"/>
      <c r="F12" s="191"/>
      <c r="G12" s="191"/>
    </row>
    <row r="13" spans="2:7">
      <c r="C13" s="192"/>
      <c r="D13" s="194"/>
      <c r="E13" s="191"/>
      <c r="F13" s="191"/>
      <c r="G13" s="191"/>
    </row>
    <row r="14" spans="2:7">
      <c r="C14" s="192"/>
      <c r="D14" s="191"/>
      <c r="E14" s="191"/>
      <c r="F14" s="191"/>
      <c r="G14" s="191"/>
    </row>
    <row r="15" spans="2:7">
      <c r="B15" s="191"/>
      <c r="C15" s="191"/>
      <c r="D15" s="191"/>
      <c r="E15" s="191"/>
      <c r="F15" s="191"/>
      <c r="G15" s="191"/>
    </row>
    <row r="16" spans="2:7">
      <c r="B16" s="191"/>
      <c r="C16" s="191"/>
      <c r="D16" s="191"/>
      <c r="E16" s="191"/>
      <c r="F16" s="191"/>
      <c r="G16" s="191"/>
    </row>
    <row r="17" spans="2:7">
      <c r="B17" s="191"/>
      <c r="C17" s="191"/>
      <c r="D17" s="191"/>
      <c r="E17" s="191"/>
      <c r="F17" s="191"/>
      <c r="G17" s="191"/>
    </row>
    <row r="18" spans="2:7">
      <c r="B18" s="191"/>
      <c r="C18" s="191"/>
      <c r="D18" s="191"/>
      <c r="E18" s="191"/>
      <c r="F18" s="191"/>
      <c r="G18" s="191"/>
    </row>
    <row r="19" spans="2:7">
      <c r="B19" s="191"/>
      <c r="C19" s="191"/>
      <c r="D19" s="191"/>
      <c r="E19" s="191"/>
      <c r="F19" s="191"/>
      <c r="G19" s="191"/>
    </row>
    <row r="20" spans="2:7">
      <c r="B20" s="191"/>
      <c r="C20" s="191"/>
      <c r="D20" s="191"/>
      <c r="E20" s="191"/>
      <c r="F20" s="191"/>
      <c r="G20" s="191"/>
    </row>
    <row r="21" spans="2:7">
      <c r="B21" s="191"/>
      <c r="C21" s="191"/>
      <c r="D21" s="191"/>
      <c r="E21" s="191"/>
      <c r="F21" s="191"/>
      <c r="G21" s="191"/>
    </row>
  </sheetData>
  <mergeCells count="2">
    <mergeCell ref="B3:G3"/>
    <mergeCell ref="B4:G10"/>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workbookViewId="0">
      <selection activeCell="N13" sqref="N13"/>
    </sheetView>
  </sheetViews>
  <sheetFormatPr defaultRowHeight="14.5"/>
  <cols>
    <col min="1" max="1" width="10.26953125" customWidth="1"/>
    <col min="2" max="2" width="16.1796875" customWidth="1"/>
    <col min="3" max="3" width="15.26953125" bestFit="1" customWidth="1"/>
    <col min="4" max="4" width="14.26953125" bestFit="1" customWidth="1"/>
    <col min="5" max="7" width="15.26953125" bestFit="1" customWidth="1"/>
    <col min="8" max="8" width="14.26953125" bestFit="1" customWidth="1"/>
    <col min="9" max="9" width="15.26953125" bestFit="1" customWidth="1"/>
    <col min="10" max="11" width="14.26953125" bestFit="1" customWidth="1"/>
    <col min="12" max="12" width="16" bestFit="1" customWidth="1"/>
    <col min="13" max="15" width="13.54296875" bestFit="1" customWidth="1"/>
    <col min="16" max="16" width="11.81640625" bestFit="1" customWidth="1"/>
    <col min="19" max="20" width="13.54296875" bestFit="1" customWidth="1"/>
    <col min="21" max="21" width="11.81640625" bestFit="1" customWidth="1"/>
  </cols>
  <sheetData>
    <row r="1" spans="1:12" ht="15" thickBot="1"/>
    <row r="2" spans="1:12">
      <c r="A2" s="1" t="s">
        <v>26</v>
      </c>
      <c r="B2" s="2"/>
      <c r="C2" s="200" t="s">
        <v>0</v>
      </c>
      <c r="D2" s="201"/>
      <c r="E2" s="200" t="s">
        <v>1</v>
      </c>
      <c r="F2" s="201"/>
      <c r="G2" s="200" t="s">
        <v>2</v>
      </c>
      <c r="H2" s="201"/>
      <c r="I2" s="200" t="s">
        <v>3</v>
      </c>
      <c r="J2" s="201"/>
      <c r="K2" s="3" t="s">
        <v>4</v>
      </c>
      <c r="L2" s="4" t="s">
        <v>5</v>
      </c>
    </row>
    <row r="3" spans="1:12">
      <c r="A3" s="5"/>
      <c r="B3" s="6"/>
      <c r="C3" s="7" t="s">
        <v>6</v>
      </c>
      <c r="D3" s="8" t="s">
        <v>7</v>
      </c>
      <c r="E3" s="7" t="s">
        <v>8</v>
      </c>
      <c r="F3" s="8" t="s">
        <v>9</v>
      </c>
      <c r="G3" s="7" t="s">
        <v>8</v>
      </c>
      <c r="H3" s="8" t="s">
        <v>9</v>
      </c>
      <c r="I3" s="7" t="s">
        <v>8</v>
      </c>
      <c r="J3" s="8" t="s">
        <v>9</v>
      </c>
      <c r="K3" s="9"/>
      <c r="L3" s="10"/>
    </row>
    <row r="4" spans="1:12">
      <c r="A4" s="202" t="s">
        <v>10</v>
      </c>
      <c r="B4" s="11" t="s">
        <v>11</v>
      </c>
      <c r="C4" s="12">
        <v>10389320.74</v>
      </c>
      <c r="D4" s="13">
        <v>0</v>
      </c>
      <c r="E4" s="12">
        <v>3895355.44</v>
      </c>
      <c r="F4" s="13">
        <v>0</v>
      </c>
      <c r="G4" s="12">
        <v>3031968.73</v>
      </c>
      <c r="H4" s="13">
        <v>1405385.03</v>
      </c>
      <c r="I4" s="12">
        <v>3319412.96</v>
      </c>
      <c r="J4" s="13">
        <v>1465022.32</v>
      </c>
      <c r="K4" s="14">
        <v>1230357.76</v>
      </c>
      <c r="L4" s="14">
        <f>SUM(C4:K4)</f>
        <v>24736822.980000004</v>
      </c>
    </row>
    <row r="5" spans="1:12">
      <c r="A5" s="203"/>
      <c r="B5" s="15" t="s">
        <v>12</v>
      </c>
      <c r="C5" s="16">
        <v>6926986.4000000004</v>
      </c>
      <c r="D5" s="17">
        <v>955416</v>
      </c>
      <c r="E5" s="16">
        <v>5921218.7999999998</v>
      </c>
      <c r="F5" s="17">
        <v>6139125</v>
      </c>
      <c r="G5" s="16">
        <v>6009594.870000001</v>
      </c>
      <c r="H5" s="17">
        <v>5890528.1699999999</v>
      </c>
      <c r="I5" s="16">
        <v>7078908.5499999998</v>
      </c>
      <c r="J5" s="17">
        <v>2592245.84</v>
      </c>
      <c r="K5" s="18">
        <v>302914.06</v>
      </c>
      <c r="L5" s="18">
        <f t="shared" ref="L5:L13" si="0">SUM(C5:K5)</f>
        <v>41816937.689999998</v>
      </c>
    </row>
    <row r="6" spans="1:12">
      <c r="A6" s="197" t="s">
        <v>13</v>
      </c>
      <c r="B6" s="11" t="s">
        <v>14</v>
      </c>
      <c r="C6" s="12">
        <v>2293000</v>
      </c>
      <c r="D6" s="13">
        <v>0</v>
      </c>
      <c r="E6" s="12">
        <v>478650</v>
      </c>
      <c r="F6" s="13">
        <v>150600</v>
      </c>
      <c r="G6" s="12">
        <v>808360</v>
      </c>
      <c r="H6" s="13">
        <v>308500</v>
      </c>
      <c r="I6" s="12">
        <v>233700</v>
      </c>
      <c r="J6" s="13">
        <v>30000</v>
      </c>
      <c r="K6" s="14">
        <v>0</v>
      </c>
      <c r="L6" s="14">
        <f t="shared" si="0"/>
        <v>4302810</v>
      </c>
    </row>
    <row r="7" spans="1:12">
      <c r="A7" s="198"/>
      <c r="B7" s="19" t="s">
        <v>15</v>
      </c>
      <c r="C7" s="20">
        <v>1299350</v>
      </c>
      <c r="D7" s="21">
        <v>0</v>
      </c>
      <c r="E7" s="20">
        <v>72250</v>
      </c>
      <c r="F7" s="21">
        <v>50000</v>
      </c>
      <c r="G7" s="20">
        <v>145000</v>
      </c>
      <c r="H7" s="21">
        <v>60000</v>
      </c>
      <c r="I7" s="20">
        <v>59741</v>
      </c>
      <c r="J7" s="21">
        <v>30000</v>
      </c>
      <c r="K7" s="22">
        <v>0</v>
      </c>
      <c r="L7" s="22">
        <f t="shared" si="0"/>
        <v>1716341</v>
      </c>
    </row>
    <row r="8" spans="1:12">
      <c r="A8" s="198"/>
      <c r="B8" s="19" t="s">
        <v>16</v>
      </c>
      <c r="C8" s="20">
        <v>2398450</v>
      </c>
      <c r="D8" s="21">
        <v>0</v>
      </c>
      <c r="E8" s="20">
        <v>831691.6</v>
      </c>
      <c r="F8" s="21">
        <v>0</v>
      </c>
      <c r="G8" s="20">
        <v>393416.6</v>
      </c>
      <c r="H8" s="21">
        <v>503331.82</v>
      </c>
      <c r="I8" s="20">
        <v>131400</v>
      </c>
      <c r="J8" s="21">
        <v>60000</v>
      </c>
      <c r="K8" s="22">
        <v>19800</v>
      </c>
      <c r="L8" s="22">
        <f t="shared" si="0"/>
        <v>4338090.0199999996</v>
      </c>
    </row>
    <row r="9" spans="1:12">
      <c r="A9" s="198"/>
      <c r="B9" s="19" t="s">
        <v>17</v>
      </c>
      <c r="C9" s="20">
        <v>481000</v>
      </c>
      <c r="D9" s="21">
        <v>0</v>
      </c>
      <c r="E9" s="20">
        <v>750000</v>
      </c>
      <c r="F9" s="21">
        <v>42000</v>
      </c>
      <c r="G9" s="20">
        <v>360323.71</v>
      </c>
      <c r="H9" s="21">
        <v>0</v>
      </c>
      <c r="I9" s="20">
        <v>1139000</v>
      </c>
      <c r="J9" s="21">
        <v>28500</v>
      </c>
      <c r="K9" s="22">
        <v>0</v>
      </c>
      <c r="L9" s="22">
        <f t="shared" si="0"/>
        <v>2800823.71</v>
      </c>
    </row>
    <row r="10" spans="1:12">
      <c r="A10" s="198"/>
      <c r="B10" s="19" t="s">
        <v>18</v>
      </c>
      <c r="C10" s="20">
        <v>0</v>
      </c>
      <c r="D10" s="21">
        <v>0</v>
      </c>
      <c r="E10" s="20">
        <v>0</v>
      </c>
      <c r="F10" s="21">
        <v>0</v>
      </c>
      <c r="G10" s="20">
        <v>60000</v>
      </c>
      <c r="H10" s="21">
        <v>9000</v>
      </c>
      <c r="I10" s="20">
        <v>0</v>
      </c>
      <c r="J10" s="21">
        <v>0</v>
      </c>
      <c r="K10" s="22">
        <v>0</v>
      </c>
      <c r="L10" s="22">
        <f t="shared" si="0"/>
        <v>69000</v>
      </c>
    </row>
    <row r="11" spans="1:12">
      <c r="A11" s="198"/>
      <c r="B11" s="19" t="s">
        <v>19</v>
      </c>
      <c r="C11" s="20">
        <v>222101</v>
      </c>
      <c r="D11" s="21">
        <v>0</v>
      </c>
      <c r="E11" s="20">
        <v>87348</v>
      </c>
      <c r="F11" s="21">
        <v>1590000</v>
      </c>
      <c r="G11" s="20">
        <v>750400</v>
      </c>
      <c r="H11" s="21">
        <v>137473</v>
      </c>
      <c r="I11" s="20">
        <v>298200</v>
      </c>
      <c r="J11" s="21">
        <v>50000</v>
      </c>
      <c r="K11" s="22">
        <v>0</v>
      </c>
      <c r="L11" s="22">
        <f t="shared" si="0"/>
        <v>3135522</v>
      </c>
    </row>
    <row r="12" spans="1:12">
      <c r="A12" s="198"/>
      <c r="B12" s="19" t="s">
        <v>20</v>
      </c>
      <c r="C12" s="20">
        <v>58750</v>
      </c>
      <c r="D12" s="21">
        <v>0</v>
      </c>
      <c r="E12" s="20">
        <v>435000</v>
      </c>
      <c r="F12" s="21">
        <v>0</v>
      </c>
      <c r="G12" s="20">
        <v>140000</v>
      </c>
      <c r="H12" s="21">
        <v>0</v>
      </c>
      <c r="I12" s="20">
        <v>410000</v>
      </c>
      <c r="J12" s="21">
        <v>10000</v>
      </c>
      <c r="K12" s="22">
        <v>0</v>
      </c>
      <c r="L12" s="22">
        <f t="shared" si="0"/>
        <v>1053750</v>
      </c>
    </row>
    <row r="13" spans="1:12">
      <c r="A13" s="199"/>
      <c r="B13" s="15" t="s">
        <v>21</v>
      </c>
      <c r="C13" s="16">
        <v>175500</v>
      </c>
      <c r="D13" s="21">
        <v>0</v>
      </c>
      <c r="E13" s="16">
        <v>248000</v>
      </c>
      <c r="F13" s="17">
        <v>25200</v>
      </c>
      <c r="G13" s="16">
        <v>17000</v>
      </c>
      <c r="H13" s="17">
        <v>0</v>
      </c>
      <c r="I13" s="16">
        <v>71646</v>
      </c>
      <c r="J13" s="17">
        <v>28900</v>
      </c>
      <c r="K13" s="18">
        <v>18000</v>
      </c>
      <c r="L13" s="18">
        <f t="shared" si="0"/>
        <v>584246</v>
      </c>
    </row>
    <row r="14" spans="1:12" ht="15" thickBot="1">
      <c r="A14" s="23"/>
      <c r="B14" s="24"/>
      <c r="C14" s="25">
        <v>24244458.140000001</v>
      </c>
      <c r="D14" s="26">
        <v>955416</v>
      </c>
      <c r="E14" s="25">
        <v>12719513.84</v>
      </c>
      <c r="F14" s="26">
        <v>7996925</v>
      </c>
      <c r="G14" s="25">
        <v>11716063.910000002</v>
      </c>
      <c r="H14" s="26">
        <v>8314218.0200000005</v>
      </c>
      <c r="I14" s="25">
        <v>12742008.51</v>
      </c>
      <c r="J14" s="26">
        <v>4294668.16</v>
      </c>
      <c r="K14" s="27">
        <v>1571071.82</v>
      </c>
      <c r="L14" s="27">
        <f t="shared" ref="L14" si="1">SUM(L4:L13)</f>
        <v>84554343.399999991</v>
      </c>
    </row>
    <row r="15" spans="1:12">
      <c r="A15" t="s">
        <v>22</v>
      </c>
      <c r="C15" s="28">
        <v>1471914</v>
      </c>
      <c r="D15" s="28">
        <v>22748</v>
      </c>
      <c r="E15" s="28">
        <v>282425</v>
      </c>
      <c r="F15" s="28">
        <v>211250</v>
      </c>
      <c r="G15" s="28">
        <v>259607</v>
      </c>
      <c r="H15" s="28">
        <v>274893</v>
      </c>
      <c r="I15" s="28">
        <v>239827</v>
      </c>
      <c r="J15" s="28">
        <v>125154</v>
      </c>
      <c r="K15" s="28">
        <v>38244</v>
      </c>
      <c r="L15" s="29">
        <f>C15</f>
        <v>1471914</v>
      </c>
    </row>
    <row r="16" spans="1:12">
      <c r="A16" t="s">
        <v>23</v>
      </c>
      <c r="C16" s="30">
        <v>9742000</v>
      </c>
      <c r="D16" s="31">
        <v>0</v>
      </c>
      <c r="E16" s="30">
        <v>0</v>
      </c>
      <c r="F16" s="31">
        <v>2534000</v>
      </c>
      <c r="G16" s="30">
        <v>0</v>
      </c>
      <c r="H16" s="30">
        <v>0</v>
      </c>
      <c r="I16" s="30">
        <v>0</v>
      </c>
      <c r="J16" s="30">
        <v>0</v>
      </c>
      <c r="K16" s="30">
        <v>0</v>
      </c>
      <c r="L16" s="31">
        <f>SUM(C16:K16)</f>
        <v>12276000</v>
      </c>
    </row>
    <row r="17" spans="1:12" ht="15" thickBot="1">
      <c r="A17" s="32" t="s">
        <v>24</v>
      </c>
      <c r="B17" s="32"/>
      <c r="C17" s="33">
        <v>9.66</v>
      </c>
      <c r="D17" s="34">
        <v>42</v>
      </c>
      <c r="E17" s="34">
        <v>45.04</v>
      </c>
      <c r="F17" s="34">
        <v>25.86</v>
      </c>
      <c r="G17" s="33">
        <v>45.13</v>
      </c>
      <c r="H17" s="33">
        <v>30.24</v>
      </c>
      <c r="I17" s="33">
        <v>53.13</v>
      </c>
      <c r="J17" s="33">
        <v>36.64</v>
      </c>
      <c r="K17" s="34">
        <v>41.08</v>
      </c>
      <c r="L17" s="34">
        <f t="shared" ref="L17" si="2">(L14-L16)/L15</f>
        <v>49.105004368461735</v>
      </c>
    </row>
    <row r="20" spans="1:12">
      <c r="A20" t="s">
        <v>25</v>
      </c>
    </row>
    <row r="23" spans="1:12">
      <c r="L23" s="35"/>
    </row>
  </sheetData>
  <mergeCells count="6">
    <mergeCell ref="A6:A13"/>
    <mergeCell ref="C2:D2"/>
    <mergeCell ref="E2:F2"/>
    <mergeCell ref="G2:H2"/>
    <mergeCell ref="I2:J2"/>
    <mergeCell ref="A4:A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topLeftCell="A10" workbookViewId="0">
      <selection activeCell="I20" sqref="I20"/>
    </sheetView>
  </sheetViews>
  <sheetFormatPr defaultColWidth="9.1796875" defaultRowHeight="14.5"/>
  <cols>
    <col min="1" max="1" width="24.7265625" style="37" customWidth="1"/>
    <col min="2" max="2" width="10.81640625" style="37" bestFit="1" customWidth="1"/>
    <col min="3" max="3" width="12.453125" style="37" bestFit="1" customWidth="1"/>
    <col min="4" max="4" width="10.81640625" style="37" hidden="1" customWidth="1"/>
    <col min="5" max="5" width="12.453125" style="37" bestFit="1" customWidth="1"/>
    <col min="6" max="7" width="9.1796875" style="37"/>
    <col min="8" max="8" width="10.54296875" style="37" bestFit="1" customWidth="1"/>
    <col min="9" max="9" width="9.1796875" style="37"/>
    <col min="10" max="10" width="21.453125" style="37" customWidth="1"/>
    <col min="11" max="11" width="29.26953125" style="37" customWidth="1"/>
    <col min="12" max="16384" width="9.1796875" style="37"/>
  </cols>
  <sheetData>
    <row r="1" spans="1:8">
      <c r="A1" s="36" t="s">
        <v>27</v>
      </c>
    </row>
    <row r="2" spans="1:8" ht="57" customHeight="1">
      <c r="A2" s="38" t="s">
        <v>28</v>
      </c>
      <c r="B2" s="39" t="s">
        <v>29</v>
      </c>
      <c r="C2" s="39" t="s">
        <v>30</v>
      </c>
      <c r="D2" s="39" t="s">
        <v>31</v>
      </c>
      <c r="E2" s="38" t="s">
        <v>32</v>
      </c>
      <c r="F2" s="39" t="s">
        <v>33</v>
      </c>
      <c r="G2" s="40"/>
    </row>
    <row r="3" spans="1:8" s="46" customFormat="1" ht="26.5">
      <c r="A3" s="41" t="s">
        <v>34</v>
      </c>
      <c r="B3" s="42"/>
      <c r="C3" s="42">
        <v>1100000</v>
      </c>
      <c r="D3" s="42"/>
      <c r="E3" s="42">
        <f t="shared" ref="E3:E9" si="0">+SUM(B3:D3)</f>
        <v>1100000</v>
      </c>
      <c r="F3" s="43">
        <f t="shared" ref="F3:F9" si="1">+E3/$E$35</f>
        <v>0.36004519549144859</v>
      </c>
      <c r="G3" s="44"/>
      <c r="H3" s="45"/>
    </row>
    <row r="4" spans="1:8" s="46" customFormat="1">
      <c r="A4" s="41" t="s">
        <v>35</v>
      </c>
      <c r="B4" s="42"/>
      <c r="C4" s="42">
        <v>400000</v>
      </c>
      <c r="D4" s="42"/>
      <c r="E4" s="42">
        <v>400000</v>
      </c>
      <c r="F4" s="43">
        <f t="shared" si="1"/>
        <v>0.13092552563325405</v>
      </c>
      <c r="G4" s="44"/>
      <c r="H4" s="45"/>
    </row>
    <row r="5" spans="1:8" s="46" customFormat="1">
      <c r="A5" s="47" t="s">
        <v>36</v>
      </c>
      <c r="B5" s="42"/>
      <c r="C5" s="42">
        <v>2000</v>
      </c>
      <c r="D5" s="42"/>
      <c r="E5" s="42">
        <v>2000</v>
      </c>
      <c r="F5" s="43">
        <f t="shared" si="1"/>
        <v>6.5462762816627016E-4</v>
      </c>
      <c r="H5" s="45"/>
    </row>
    <row r="6" spans="1:8" s="46" customFormat="1">
      <c r="A6" s="47" t="s">
        <v>37</v>
      </c>
      <c r="B6" s="42"/>
      <c r="C6" s="42">
        <v>600</v>
      </c>
      <c r="D6" s="42"/>
      <c r="E6" s="42">
        <f t="shared" si="0"/>
        <v>600</v>
      </c>
      <c r="F6" s="43">
        <f t="shared" si="1"/>
        <v>1.9638828844988106E-4</v>
      </c>
      <c r="H6" s="45"/>
    </row>
    <row r="7" spans="1:8" s="46" customFormat="1">
      <c r="A7" s="47" t="s">
        <v>38</v>
      </c>
      <c r="B7" s="42"/>
      <c r="C7" s="42">
        <v>300</v>
      </c>
      <c r="D7" s="42"/>
      <c r="E7" s="42">
        <f t="shared" si="0"/>
        <v>300</v>
      </c>
      <c r="F7" s="43">
        <f t="shared" si="1"/>
        <v>9.8194144224940532E-5</v>
      </c>
      <c r="H7" s="45"/>
    </row>
    <row r="8" spans="1:8" s="46" customFormat="1">
      <c r="A8" s="47" t="s">
        <v>39</v>
      </c>
      <c r="B8" s="42">
        <v>279452</v>
      </c>
      <c r="C8" s="42">
        <v>377806</v>
      </c>
      <c r="D8" s="42"/>
      <c r="E8" s="42">
        <f t="shared" si="0"/>
        <v>657258</v>
      </c>
      <c r="F8" s="43">
        <f t="shared" si="1"/>
        <v>0.21512962281665321</v>
      </c>
      <c r="H8" s="45"/>
    </row>
    <row r="9" spans="1:8" s="46" customFormat="1">
      <c r="A9" s="47" t="s">
        <v>40</v>
      </c>
      <c r="B9" s="42">
        <v>101214</v>
      </c>
      <c r="C9" s="42"/>
      <c r="D9" s="42"/>
      <c r="E9" s="42">
        <f t="shared" si="0"/>
        <v>101214</v>
      </c>
      <c r="F9" s="43">
        <f t="shared" si="1"/>
        <v>3.3128740378610438E-2</v>
      </c>
      <c r="H9" s="45"/>
    </row>
    <row r="10" spans="1:8" s="46" customFormat="1">
      <c r="A10" s="47" t="s">
        <v>41</v>
      </c>
      <c r="B10" s="42"/>
      <c r="C10" s="42"/>
      <c r="D10" s="42"/>
      <c r="E10" s="42"/>
      <c r="F10" s="48"/>
    </row>
    <row r="11" spans="1:8" s="46" customFormat="1">
      <c r="A11" s="49" t="s">
        <v>42</v>
      </c>
      <c r="B11" s="50">
        <v>7200</v>
      </c>
      <c r="C11" s="42"/>
      <c r="D11" s="42"/>
      <c r="E11" s="42">
        <f t="shared" ref="E11:E34" si="2">+SUM(B11:D11)</f>
        <v>7200</v>
      </c>
      <c r="F11" s="43">
        <f t="shared" ref="F11:F34" si="3">+E11/$E$35</f>
        <v>2.3566594613985727E-3</v>
      </c>
      <c r="H11" s="45"/>
    </row>
    <row r="12" spans="1:8" s="46" customFormat="1">
      <c r="A12" s="49" t="s">
        <v>43</v>
      </c>
      <c r="B12" s="50">
        <v>50400</v>
      </c>
      <c r="C12" s="42"/>
      <c r="D12" s="42"/>
      <c r="E12" s="42">
        <f t="shared" si="2"/>
        <v>50400</v>
      </c>
      <c r="F12" s="43">
        <f t="shared" si="3"/>
        <v>1.6496616229790009E-2</v>
      </c>
      <c r="H12" s="45"/>
    </row>
    <row r="13" spans="1:8" s="46" customFormat="1">
      <c r="A13" s="51" t="s">
        <v>44</v>
      </c>
      <c r="B13" s="50"/>
      <c r="C13" s="42"/>
      <c r="D13" s="42"/>
      <c r="E13" s="42">
        <f t="shared" si="2"/>
        <v>0</v>
      </c>
      <c r="F13" s="43">
        <f t="shared" si="3"/>
        <v>0</v>
      </c>
      <c r="H13" s="45"/>
    </row>
    <row r="14" spans="1:8" s="46" customFormat="1">
      <c r="A14" s="49" t="s">
        <v>45</v>
      </c>
      <c r="B14" s="50">
        <v>6600</v>
      </c>
      <c r="C14" s="42"/>
      <c r="D14" s="42"/>
      <c r="E14" s="42">
        <f t="shared" si="2"/>
        <v>6600</v>
      </c>
      <c r="F14" s="43">
        <f t="shared" si="3"/>
        <v>2.1602711729486915E-3</v>
      </c>
      <c r="H14" s="45"/>
    </row>
    <row r="15" spans="1:8" s="46" customFormat="1">
      <c r="A15" s="51" t="s">
        <v>46</v>
      </c>
      <c r="B15" s="50">
        <v>8000</v>
      </c>
      <c r="C15" s="42"/>
      <c r="D15" s="42"/>
      <c r="E15" s="42">
        <f t="shared" si="2"/>
        <v>8000</v>
      </c>
      <c r="F15" s="43">
        <f t="shared" si="3"/>
        <v>2.6185105126650806E-3</v>
      </c>
      <c r="H15" s="45"/>
    </row>
    <row r="16" spans="1:8" s="46" customFormat="1">
      <c r="A16" s="51" t="s">
        <v>47</v>
      </c>
      <c r="B16" s="50">
        <v>6600</v>
      </c>
      <c r="C16" s="42"/>
      <c r="D16" s="42"/>
      <c r="E16" s="42">
        <f t="shared" si="2"/>
        <v>6600</v>
      </c>
      <c r="F16" s="43">
        <f t="shared" si="3"/>
        <v>2.1602711729486915E-3</v>
      </c>
      <c r="H16" s="45"/>
    </row>
    <row r="17" spans="1:8" s="46" customFormat="1">
      <c r="A17" s="49" t="s">
        <v>48</v>
      </c>
      <c r="B17" s="42">
        <v>1000</v>
      </c>
      <c r="C17" s="50"/>
      <c r="D17" s="42"/>
      <c r="E17" s="42">
        <f t="shared" si="2"/>
        <v>1000</v>
      </c>
      <c r="F17" s="43">
        <f t="shared" si="3"/>
        <v>3.2731381408313508E-4</v>
      </c>
      <c r="H17" s="45"/>
    </row>
    <row r="18" spans="1:8" s="46" customFormat="1">
      <c r="A18" s="49" t="s">
        <v>49</v>
      </c>
      <c r="B18" s="42">
        <v>25000</v>
      </c>
      <c r="C18" s="50"/>
      <c r="D18" s="42"/>
      <c r="E18" s="42">
        <f t="shared" si="2"/>
        <v>25000</v>
      </c>
      <c r="F18" s="43">
        <f t="shared" si="3"/>
        <v>8.182845352078378E-3</v>
      </c>
      <c r="H18" s="45"/>
    </row>
    <row r="19" spans="1:8" s="46" customFormat="1" ht="29">
      <c r="A19" s="49" t="s">
        <v>50</v>
      </c>
      <c r="B19" s="42">
        <v>200000</v>
      </c>
      <c r="C19" s="50"/>
      <c r="D19" s="42"/>
      <c r="E19" s="42">
        <f t="shared" si="2"/>
        <v>200000</v>
      </c>
      <c r="F19" s="43">
        <f t="shared" si="3"/>
        <v>6.5462762816627024E-2</v>
      </c>
      <c r="H19" s="45"/>
    </row>
    <row r="20" spans="1:8" s="46" customFormat="1">
      <c r="A20" s="49" t="s">
        <v>51</v>
      </c>
      <c r="B20" s="42">
        <v>16000</v>
      </c>
      <c r="C20" s="50"/>
      <c r="D20" s="42"/>
      <c r="E20" s="42">
        <f t="shared" si="2"/>
        <v>16000</v>
      </c>
      <c r="F20" s="43">
        <f t="shared" si="3"/>
        <v>5.2370210253301613E-3</v>
      </c>
      <c r="H20" s="45"/>
    </row>
    <row r="21" spans="1:8" s="46" customFormat="1">
      <c r="A21" s="51" t="s">
        <v>52</v>
      </c>
      <c r="B21" s="42"/>
      <c r="C21" s="50">
        <v>34000</v>
      </c>
      <c r="D21" s="42"/>
      <c r="E21" s="42">
        <f t="shared" si="2"/>
        <v>34000</v>
      </c>
      <c r="F21" s="43">
        <f t="shared" si="3"/>
        <v>1.1128669678826593E-2</v>
      </c>
      <c r="H21" s="45"/>
    </row>
    <row r="22" spans="1:8" s="46" customFormat="1">
      <c r="A22" s="52" t="s">
        <v>53</v>
      </c>
      <c r="B22" s="42">
        <v>76000</v>
      </c>
      <c r="C22" s="50"/>
      <c r="D22" s="42"/>
      <c r="E22" s="42">
        <f t="shared" si="2"/>
        <v>76000</v>
      </c>
      <c r="F22" s="43">
        <f t="shared" si="3"/>
        <v>2.4875849870318267E-2</v>
      </c>
      <c r="H22" s="45"/>
    </row>
    <row r="23" spans="1:8" s="46" customFormat="1">
      <c r="A23" s="51" t="s">
        <v>54</v>
      </c>
      <c r="B23" s="42"/>
      <c r="C23" s="50">
        <v>2000</v>
      </c>
      <c r="D23" s="42"/>
      <c r="E23" s="42">
        <f t="shared" si="2"/>
        <v>2000</v>
      </c>
      <c r="F23" s="43">
        <f t="shared" si="3"/>
        <v>6.5462762816627016E-4</v>
      </c>
      <c r="H23" s="45"/>
    </row>
    <row r="24" spans="1:8" s="46" customFormat="1">
      <c r="A24" s="51" t="s">
        <v>55</v>
      </c>
      <c r="B24" s="42"/>
      <c r="C24" s="50">
        <v>70000</v>
      </c>
      <c r="D24" s="42"/>
      <c r="E24" s="42">
        <f t="shared" si="2"/>
        <v>70000</v>
      </c>
      <c r="F24" s="43">
        <f t="shared" si="3"/>
        <v>2.2911966985819456E-2</v>
      </c>
      <c r="H24" s="45"/>
    </row>
    <row r="25" spans="1:8" s="46" customFormat="1">
      <c r="A25" s="51" t="s">
        <v>56</v>
      </c>
      <c r="B25" s="42"/>
      <c r="C25" s="50">
        <v>120000</v>
      </c>
      <c r="D25" s="42"/>
      <c r="E25" s="42">
        <f t="shared" si="2"/>
        <v>120000</v>
      </c>
      <c r="F25" s="43">
        <f t="shared" si="3"/>
        <v>3.9277657689976209E-2</v>
      </c>
      <c r="H25" s="45"/>
    </row>
    <row r="26" spans="1:8" s="46" customFormat="1">
      <c r="A26" s="51" t="s">
        <v>57</v>
      </c>
      <c r="B26" s="42"/>
      <c r="C26" s="50">
        <v>7000</v>
      </c>
      <c r="D26" s="42"/>
      <c r="E26" s="42">
        <f t="shared" si="2"/>
        <v>7000</v>
      </c>
      <c r="F26" s="43">
        <f t="shared" si="3"/>
        <v>2.2911966985819454E-3</v>
      </c>
      <c r="H26" s="45"/>
    </row>
    <row r="27" spans="1:8" s="46" customFormat="1">
      <c r="A27" s="51" t="s">
        <v>58</v>
      </c>
      <c r="B27" s="42"/>
      <c r="C27" s="50">
        <v>6000</v>
      </c>
      <c r="D27" s="42"/>
      <c r="E27" s="42">
        <f t="shared" si="2"/>
        <v>6000</v>
      </c>
      <c r="F27" s="43">
        <f t="shared" si="3"/>
        <v>1.9638828844988107E-3</v>
      </c>
      <c r="H27" s="45"/>
    </row>
    <row r="28" spans="1:8" s="46" customFormat="1">
      <c r="A28" s="51" t="s">
        <v>59</v>
      </c>
      <c r="B28" s="42"/>
      <c r="C28" s="50">
        <v>12000</v>
      </c>
      <c r="D28" s="42"/>
      <c r="E28" s="42">
        <f t="shared" si="2"/>
        <v>12000</v>
      </c>
      <c r="F28" s="43">
        <f t="shared" si="3"/>
        <v>3.9277657689976214E-3</v>
      </c>
      <c r="H28" s="45"/>
    </row>
    <row r="29" spans="1:8" s="46" customFormat="1">
      <c r="A29" s="51" t="s">
        <v>60</v>
      </c>
      <c r="B29" s="42"/>
      <c r="C29" s="50">
        <v>18000</v>
      </c>
      <c r="D29" s="42"/>
      <c r="E29" s="42">
        <f t="shared" si="2"/>
        <v>18000</v>
      </c>
      <c r="F29" s="43">
        <f t="shared" si="3"/>
        <v>5.8916486534964316E-3</v>
      </c>
      <c r="H29" s="45"/>
    </row>
    <row r="30" spans="1:8" s="46" customFormat="1">
      <c r="A30" s="51" t="s">
        <v>61</v>
      </c>
      <c r="B30" s="42"/>
      <c r="C30" s="50">
        <v>8000</v>
      </c>
      <c r="D30" s="42"/>
      <c r="E30" s="42">
        <f t="shared" si="2"/>
        <v>8000</v>
      </c>
      <c r="F30" s="43">
        <f t="shared" si="3"/>
        <v>2.6185105126650806E-3</v>
      </c>
      <c r="H30" s="45"/>
    </row>
    <row r="31" spans="1:8" s="46" customFormat="1">
      <c r="A31" s="49" t="s">
        <v>62</v>
      </c>
      <c r="B31" s="42"/>
      <c r="C31" s="42">
        <v>20000</v>
      </c>
      <c r="D31" s="50"/>
      <c r="E31" s="42">
        <f t="shared" si="2"/>
        <v>20000</v>
      </c>
      <c r="F31" s="43">
        <f t="shared" si="3"/>
        <v>6.546276281662702E-3</v>
      </c>
      <c r="H31" s="45"/>
    </row>
    <row r="32" spans="1:8" s="46" customFormat="1">
      <c r="A32" s="49" t="s">
        <v>63</v>
      </c>
      <c r="B32" s="42"/>
      <c r="C32" s="42">
        <v>40000</v>
      </c>
      <c r="D32" s="50"/>
      <c r="E32" s="42">
        <f t="shared" si="2"/>
        <v>40000</v>
      </c>
      <c r="F32" s="43">
        <f t="shared" si="3"/>
        <v>1.3092552563325404E-2</v>
      </c>
      <c r="H32" s="45"/>
    </row>
    <row r="33" spans="1:8" s="46" customFormat="1">
      <c r="A33" s="49" t="s">
        <v>64</v>
      </c>
      <c r="B33" s="42"/>
      <c r="C33" s="42">
        <v>48000</v>
      </c>
      <c r="D33" s="50"/>
      <c r="E33" s="42">
        <f t="shared" si="2"/>
        <v>48000</v>
      </c>
      <c r="F33" s="43">
        <f t="shared" si="3"/>
        <v>1.5711063075990486E-2</v>
      </c>
      <c r="H33" s="45"/>
    </row>
    <row r="34" spans="1:8" s="46" customFormat="1">
      <c r="A34" s="49" t="s">
        <v>65</v>
      </c>
      <c r="B34" s="42"/>
      <c r="C34" s="42">
        <v>12000</v>
      </c>
      <c r="D34" s="50"/>
      <c r="E34" s="42">
        <f t="shared" si="2"/>
        <v>12000</v>
      </c>
      <c r="F34" s="43">
        <f t="shared" si="3"/>
        <v>3.9277657689976214E-3</v>
      </c>
      <c r="H34" s="45"/>
    </row>
    <row r="35" spans="1:8">
      <c r="A35" s="47" t="s">
        <v>66</v>
      </c>
      <c r="B35" s="53">
        <f>+SUM(B3:B34)</f>
        <v>777466</v>
      </c>
      <c r="C35" s="53">
        <f>+SUM(C3:C34)</f>
        <v>2277706</v>
      </c>
      <c r="D35" s="53"/>
      <c r="E35" s="53">
        <f>+SUM(E3:E34)</f>
        <v>3055172</v>
      </c>
      <c r="F35" s="54">
        <f>+SUM(F3:F34)</f>
        <v>1</v>
      </c>
    </row>
    <row r="36" spans="1:8">
      <c r="A36" s="55"/>
      <c r="B36" s="55"/>
      <c r="C36" s="55"/>
      <c r="D36" s="55"/>
      <c r="E36" s="55"/>
      <c r="F36" s="56"/>
    </row>
    <row r="37" spans="1:8" ht="29">
      <c r="A37" s="57" t="s">
        <v>67</v>
      </c>
      <c r="B37" s="56"/>
      <c r="C37" s="56"/>
      <c r="D37" s="56"/>
      <c r="E37" s="58">
        <v>100000</v>
      </c>
      <c r="F37" s="56"/>
      <c r="H37" s="59"/>
    </row>
    <row r="38" spans="1:8">
      <c r="A38" s="57" t="s">
        <v>68</v>
      </c>
      <c r="B38" s="56"/>
      <c r="C38" s="56"/>
      <c r="D38" s="56"/>
      <c r="E38" s="60">
        <f>+E35/E37</f>
        <v>30.55172</v>
      </c>
      <c r="F38" s="56"/>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9"/>
  <sheetViews>
    <sheetView tabSelected="1" topLeftCell="A2" zoomScale="90" zoomScaleNormal="90" workbookViewId="0">
      <selection activeCell="R15" sqref="R15"/>
    </sheetView>
  </sheetViews>
  <sheetFormatPr defaultColWidth="9.1796875" defaultRowHeight="12.5"/>
  <cols>
    <col min="1" max="1" width="4.81640625" style="62" customWidth="1"/>
    <col min="2" max="2" width="4.7265625" style="170" customWidth="1"/>
    <col min="3" max="3" width="27.453125" style="62" bestFit="1" customWidth="1"/>
    <col min="4" max="4" width="9.453125" style="62" bestFit="1" customWidth="1"/>
    <col min="5" max="5" width="9.7265625" style="62" bestFit="1" customWidth="1"/>
    <col min="6" max="6" width="5.7265625" style="62" customWidth="1"/>
    <col min="7" max="7" width="8.26953125" style="62" bestFit="1" customWidth="1"/>
    <col min="8" max="8" width="5.7265625" style="62" bestFit="1" customWidth="1"/>
    <col min="9" max="9" width="8.26953125" style="62" bestFit="1" customWidth="1"/>
    <col min="10" max="10" width="5.7265625" style="62" bestFit="1" customWidth="1"/>
    <col min="11" max="11" width="8.26953125" style="62" bestFit="1" customWidth="1"/>
    <col min="12" max="12" width="5.7265625" style="62" bestFit="1" customWidth="1"/>
    <col min="13" max="13" width="8.26953125" style="62" bestFit="1" customWidth="1"/>
    <col min="14" max="14" width="5.7265625" style="62" customWidth="1"/>
    <col min="15" max="15" width="8.54296875" style="62" bestFit="1" customWidth="1"/>
    <col min="16" max="16" width="5.7265625" style="62" bestFit="1" customWidth="1"/>
    <col min="17" max="17" width="8.54296875" style="62" bestFit="1" customWidth="1"/>
    <col min="18" max="18" width="5.7265625" style="62" bestFit="1" customWidth="1"/>
    <col min="19" max="19" width="8.54296875" style="62" bestFit="1" customWidth="1"/>
    <col min="20" max="20" width="5.7265625" style="62" bestFit="1" customWidth="1"/>
    <col min="21" max="21" width="8.54296875" style="62" bestFit="1" customWidth="1"/>
    <col min="22" max="22" width="5.7265625" style="62" bestFit="1" customWidth="1"/>
    <col min="23" max="23" width="8.54296875" style="62" bestFit="1" customWidth="1"/>
    <col min="24" max="24" width="5.7265625" style="62" bestFit="1" customWidth="1"/>
    <col min="25" max="25" width="8.54296875" style="62" bestFit="1" customWidth="1"/>
    <col min="26" max="26" width="5.7265625" style="62" bestFit="1" customWidth="1"/>
    <col min="27" max="27" width="8.54296875" style="62" bestFit="1" customWidth="1"/>
    <col min="28" max="28" width="5.7265625" style="62" bestFit="1" customWidth="1"/>
    <col min="29" max="29" width="8.54296875" style="62" bestFit="1" customWidth="1"/>
    <col min="30" max="30" width="10.1796875" style="62" bestFit="1" customWidth="1"/>
    <col min="31" max="31" width="4.7265625" style="62" customWidth="1"/>
    <col min="32" max="32" width="2.54296875" style="67" customWidth="1"/>
    <col min="33" max="35" width="12.7265625" style="67" customWidth="1"/>
    <col min="36" max="16384" width="9.1796875" style="62"/>
  </cols>
  <sheetData>
    <row r="1" spans="1:35" ht="54" customHeight="1" thickBot="1">
      <c r="A1" s="233" t="s">
        <v>69</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61"/>
      <c r="AG1" s="235"/>
      <c r="AH1" s="236"/>
      <c r="AI1" s="237"/>
    </row>
    <row r="2" spans="1:35" ht="13" thickBot="1">
      <c r="A2" s="63"/>
      <c r="B2" s="64"/>
      <c r="C2" s="65"/>
      <c r="D2" s="65"/>
      <c r="E2" s="65"/>
      <c r="F2" s="65"/>
      <c r="G2" s="65"/>
      <c r="H2" s="65"/>
      <c r="I2" s="65"/>
      <c r="J2" s="65"/>
      <c r="K2" s="65"/>
      <c r="L2" s="66"/>
      <c r="M2" s="66"/>
      <c r="N2" s="66"/>
      <c r="O2" s="66"/>
      <c r="P2" s="66"/>
      <c r="Q2" s="66"/>
      <c r="R2" s="66"/>
      <c r="S2" s="66"/>
      <c r="T2" s="66"/>
      <c r="U2" s="66"/>
      <c r="V2" s="66"/>
      <c r="W2" s="66"/>
      <c r="X2" s="66"/>
      <c r="Y2" s="66"/>
      <c r="Z2" s="66"/>
      <c r="AA2" s="66"/>
      <c r="AB2" s="66"/>
      <c r="AC2" s="66"/>
      <c r="AD2" s="66"/>
      <c r="AE2" s="66"/>
    </row>
    <row r="3" spans="1:35" ht="20.149999999999999" customHeight="1" thickBot="1">
      <c r="A3" s="68"/>
      <c r="B3" s="238"/>
      <c r="C3" s="238"/>
      <c r="D3" s="238"/>
      <c r="E3" s="239"/>
      <c r="F3" s="225" t="s">
        <v>70</v>
      </c>
      <c r="G3" s="226"/>
      <c r="H3" s="225" t="s">
        <v>71</v>
      </c>
      <c r="I3" s="226"/>
      <c r="J3" s="225" t="s">
        <v>72</v>
      </c>
      <c r="K3" s="226"/>
      <c r="L3" s="225" t="s">
        <v>73</v>
      </c>
      <c r="M3" s="226"/>
      <c r="N3" s="225" t="s">
        <v>74</v>
      </c>
      <c r="O3" s="226"/>
      <c r="P3" s="225" t="s">
        <v>75</v>
      </c>
      <c r="Q3" s="226"/>
      <c r="R3" s="225" t="s">
        <v>76</v>
      </c>
      <c r="S3" s="226"/>
      <c r="T3" s="225" t="s">
        <v>77</v>
      </c>
      <c r="U3" s="226"/>
      <c r="V3" s="225" t="s">
        <v>78</v>
      </c>
      <c r="W3" s="226"/>
      <c r="X3" s="225" t="s">
        <v>79</v>
      </c>
      <c r="Y3" s="226"/>
      <c r="Z3" s="225" t="s">
        <v>80</v>
      </c>
      <c r="AA3" s="226"/>
      <c r="AB3" s="225" t="s">
        <v>81</v>
      </c>
      <c r="AC3" s="226"/>
      <c r="AD3" s="69" t="s">
        <v>82</v>
      </c>
      <c r="AE3" s="70"/>
      <c r="AF3" s="71"/>
      <c r="AG3" s="227" t="s">
        <v>83</v>
      </c>
      <c r="AH3" s="228"/>
      <c r="AI3" s="229"/>
    </row>
    <row r="4" spans="1:35" ht="20.149999999999999" customHeight="1" thickBot="1">
      <c r="A4" s="72"/>
      <c r="B4" s="73" t="s">
        <v>84</v>
      </c>
      <c r="C4" s="74"/>
      <c r="D4" s="74" t="s">
        <v>85</v>
      </c>
      <c r="E4" s="75" t="s">
        <v>86</v>
      </c>
      <c r="F4" s="76" t="s">
        <v>87</v>
      </c>
      <c r="G4" s="77" t="s">
        <v>85</v>
      </c>
      <c r="H4" s="76" t="s">
        <v>87</v>
      </c>
      <c r="I4" s="77" t="s">
        <v>85</v>
      </c>
      <c r="J4" s="76" t="s">
        <v>87</v>
      </c>
      <c r="K4" s="77" t="s">
        <v>85</v>
      </c>
      <c r="L4" s="76" t="s">
        <v>87</v>
      </c>
      <c r="M4" s="77" t="s">
        <v>85</v>
      </c>
      <c r="N4" s="76" t="s">
        <v>87</v>
      </c>
      <c r="O4" s="77" t="s">
        <v>85</v>
      </c>
      <c r="P4" s="76" t="s">
        <v>87</v>
      </c>
      <c r="Q4" s="77" t="s">
        <v>85</v>
      </c>
      <c r="R4" s="76" t="s">
        <v>87</v>
      </c>
      <c r="S4" s="77" t="s">
        <v>85</v>
      </c>
      <c r="T4" s="76" t="s">
        <v>87</v>
      </c>
      <c r="U4" s="77" t="s">
        <v>85</v>
      </c>
      <c r="V4" s="76" t="s">
        <v>87</v>
      </c>
      <c r="W4" s="77" t="s">
        <v>85</v>
      </c>
      <c r="X4" s="76" t="s">
        <v>87</v>
      </c>
      <c r="Y4" s="77" t="s">
        <v>85</v>
      </c>
      <c r="Z4" s="76" t="s">
        <v>87</v>
      </c>
      <c r="AA4" s="77" t="s">
        <v>85</v>
      </c>
      <c r="AB4" s="76" t="s">
        <v>87</v>
      </c>
      <c r="AC4" s="77" t="s">
        <v>85</v>
      </c>
      <c r="AD4" s="78" t="s">
        <v>88</v>
      </c>
      <c r="AE4" s="79"/>
      <c r="AF4" s="71"/>
      <c r="AG4" s="230"/>
      <c r="AH4" s="231"/>
      <c r="AI4" s="232"/>
    </row>
    <row r="5" spans="1:35" ht="15" customHeight="1">
      <c r="A5" s="207" t="s">
        <v>89</v>
      </c>
      <c r="B5" s="80" t="s">
        <v>90</v>
      </c>
      <c r="C5" s="81"/>
      <c r="D5" s="82"/>
      <c r="E5" s="83"/>
      <c r="F5" s="84"/>
      <c r="G5" s="85"/>
      <c r="H5" s="84"/>
      <c r="I5" s="85"/>
      <c r="J5" s="84"/>
      <c r="K5" s="85"/>
      <c r="L5" s="86"/>
      <c r="M5" s="87"/>
      <c r="N5" s="86"/>
      <c r="O5" s="87"/>
      <c r="P5" s="86"/>
      <c r="Q5" s="87"/>
      <c r="R5" s="86"/>
      <c r="S5" s="87"/>
      <c r="T5" s="84"/>
      <c r="U5" s="85"/>
      <c r="V5" s="84"/>
      <c r="W5" s="85"/>
      <c r="X5" s="84"/>
      <c r="Y5" s="85"/>
      <c r="Z5" s="84"/>
      <c r="AA5" s="85"/>
      <c r="AB5" s="84"/>
      <c r="AC5" s="85"/>
      <c r="AD5" s="88"/>
      <c r="AE5" s="210">
        <f>+AD10+AD20</f>
        <v>125487.2</v>
      </c>
      <c r="AF5" s="89"/>
      <c r="AG5" s="219"/>
      <c r="AH5" s="220"/>
      <c r="AI5" s="221"/>
    </row>
    <row r="6" spans="1:35" ht="15" customHeight="1">
      <c r="A6" s="208"/>
      <c r="B6" s="90"/>
      <c r="C6" s="91" t="s">
        <v>91</v>
      </c>
      <c r="D6" s="92">
        <v>104.55</v>
      </c>
      <c r="E6" s="93" t="s">
        <v>92</v>
      </c>
      <c r="F6" s="94"/>
      <c r="G6" s="95">
        <f t="shared" ref="G6:G7" si="0">$D6*F6</f>
        <v>0</v>
      </c>
      <c r="H6" s="94">
        <v>16</v>
      </c>
      <c r="I6" s="95">
        <f>$D6*H6</f>
        <v>1672.8</v>
      </c>
      <c r="J6" s="94"/>
      <c r="K6" s="95">
        <f>$D6*J6</f>
        <v>0</v>
      </c>
      <c r="L6" s="96">
        <v>160</v>
      </c>
      <c r="M6" s="97">
        <f>$D6*L6</f>
        <v>16728</v>
      </c>
      <c r="N6" s="96">
        <v>160</v>
      </c>
      <c r="O6" s="97">
        <f>$D6*N6</f>
        <v>16728</v>
      </c>
      <c r="P6" s="96">
        <v>160</v>
      </c>
      <c r="Q6" s="97">
        <f>$D6*P6</f>
        <v>16728</v>
      </c>
      <c r="R6" s="96">
        <v>160</v>
      </c>
      <c r="S6" s="97">
        <f>$D6*R6</f>
        <v>16728</v>
      </c>
      <c r="T6" s="94"/>
      <c r="U6" s="95">
        <f>$D6*T6</f>
        <v>0</v>
      </c>
      <c r="V6" s="94"/>
      <c r="W6" s="95">
        <f>$D6*V6</f>
        <v>0</v>
      </c>
      <c r="X6" s="94">
        <v>16</v>
      </c>
      <c r="Y6" s="95">
        <f>$D6*X6</f>
        <v>1672.8</v>
      </c>
      <c r="Z6" s="94"/>
      <c r="AA6" s="95">
        <f>$D6*Z6</f>
        <v>0</v>
      </c>
      <c r="AB6" s="94"/>
      <c r="AC6" s="95">
        <f>$D6*AB6</f>
        <v>0</v>
      </c>
      <c r="AD6" s="98">
        <f>+G6+I6+K6+U6+W6+Y6+AA6+AC6</f>
        <v>3345.6</v>
      </c>
      <c r="AE6" s="211"/>
      <c r="AF6" s="89"/>
      <c r="AG6" s="213" t="s">
        <v>93</v>
      </c>
      <c r="AH6" s="214"/>
      <c r="AI6" s="215"/>
    </row>
    <row r="7" spans="1:35" ht="15" customHeight="1">
      <c r="A7" s="208"/>
      <c r="B7" s="90"/>
      <c r="C7" s="91" t="s">
        <v>94</v>
      </c>
      <c r="D7" s="92">
        <v>77.08</v>
      </c>
      <c r="E7" s="93" t="s">
        <v>92</v>
      </c>
      <c r="F7" s="94"/>
      <c r="G7" s="95">
        <f t="shared" si="0"/>
        <v>0</v>
      </c>
      <c r="H7" s="94">
        <v>40</v>
      </c>
      <c r="I7" s="95">
        <f>$D7*H7</f>
        <v>3083.2</v>
      </c>
      <c r="J7" s="94"/>
      <c r="K7" s="95">
        <f>$D7*J7</f>
        <v>0</v>
      </c>
      <c r="L7" s="96">
        <v>320</v>
      </c>
      <c r="M7" s="97">
        <f>$D7*L7</f>
        <v>24665.599999999999</v>
      </c>
      <c r="N7" s="96">
        <v>320</v>
      </c>
      <c r="O7" s="97">
        <f>$D7*N7</f>
        <v>24665.599999999999</v>
      </c>
      <c r="P7" s="96">
        <v>320</v>
      </c>
      <c r="Q7" s="97">
        <f>$D7*P7</f>
        <v>24665.599999999999</v>
      </c>
      <c r="R7" s="96">
        <v>320</v>
      </c>
      <c r="S7" s="97">
        <f>$D7*R7</f>
        <v>24665.599999999999</v>
      </c>
      <c r="T7" s="94"/>
      <c r="U7" s="95">
        <f>$D7*T7</f>
        <v>0</v>
      </c>
      <c r="V7" s="94"/>
      <c r="W7" s="95">
        <f>$D7*V7</f>
        <v>0</v>
      </c>
      <c r="X7" s="94">
        <v>40</v>
      </c>
      <c r="Y7" s="95">
        <f>$D7*X7</f>
        <v>3083.2</v>
      </c>
      <c r="Z7" s="94"/>
      <c r="AA7" s="95">
        <f>$D7*Z7</f>
        <v>0</v>
      </c>
      <c r="AB7" s="94"/>
      <c r="AC7" s="95">
        <f>$D7*AB7</f>
        <v>0</v>
      </c>
      <c r="AD7" s="98">
        <f t="shared" ref="AD7:AD9" si="1">+G7+I7+K7+U7+W7+Y7+AA7+AC7</f>
        <v>6166.4</v>
      </c>
      <c r="AE7" s="211"/>
      <c r="AF7" s="89"/>
      <c r="AG7" s="213" t="s">
        <v>95</v>
      </c>
      <c r="AH7" s="214"/>
      <c r="AI7" s="215"/>
    </row>
    <row r="8" spans="1:35" ht="15" customHeight="1">
      <c r="A8" s="208"/>
      <c r="B8" s="90"/>
      <c r="C8" s="91" t="s">
        <v>96</v>
      </c>
      <c r="D8" s="92">
        <v>77.08</v>
      </c>
      <c r="E8" s="93" t="s">
        <v>92</v>
      </c>
      <c r="F8" s="94"/>
      <c r="G8" s="95">
        <f>$D8*F8</f>
        <v>0</v>
      </c>
      <c r="H8" s="94"/>
      <c r="I8" s="95">
        <f>$D8*H8</f>
        <v>0</v>
      </c>
      <c r="J8" s="94"/>
      <c r="K8" s="95">
        <f>$D8*J8</f>
        <v>0</v>
      </c>
      <c r="L8" s="96">
        <v>16</v>
      </c>
      <c r="M8" s="97">
        <f>$D8*L8</f>
        <v>1233.28</v>
      </c>
      <c r="N8" s="96">
        <v>16</v>
      </c>
      <c r="O8" s="97">
        <f>$D8*N8</f>
        <v>1233.28</v>
      </c>
      <c r="P8" s="96">
        <v>16</v>
      </c>
      <c r="Q8" s="97">
        <f>$D8*P8</f>
        <v>1233.28</v>
      </c>
      <c r="R8" s="96">
        <v>16</v>
      </c>
      <c r="S8" s="97">
        <f>$D8*R8</f>
        <v>1233.28</v>
      </c>
      <c r="T8" s="94"/>
      <c r="U8" s="95">
        <f>$D8*T8</f>
        <v>0</v>
      </c>
      <c r="V8" s="94"/>
      <c r="W8" s="95">
        <f>$D8*V8</f>
        <v>0</v>
      </c>
      <c r="X8" s="94"/>
      <c r="Y8" s="95">
        <f>$D8*X8</f>
        <v>0</v>
      </c>
      <c r="Z8" s="94"/>
      <c r="AA8" s="95">
        <f>$D8*Z8</f>
        <v>0</v>
      </c>
      <c r="AB8" s="94"/>
      <c r="AC8" s="95">
        <f>$D8*AB8</f>
        <v>0</v>
      </c>
      <c r="AD8" s="98">
        <f t="shared" si="1"/>
        <v>0</v>
      </c>
      <c r="AE8" s="211"/>
      <c r="AF8" s="89"/>
      <c r="AG8" s="213" t="s">
        <v>97</v>
      </c>
      <c r="AH8" s="214"/>
      <c r="AI8" s="215"/>
    </row>
    <row r="9" spans="1:35" ht="15" customHeight="1">
      <c r="A9" s="208"/>
      <c r="B9" s="90"/>
      <c r="C9" s="91" t="s">
        <v>98</v>
      </c>
      <c r="D9" s="92">
        <v>59.96</v>
      </c>
      <c r="E9" s="93" t="s">
        <v>92</v>
      </c>
      <c r="F9" s="94"/>
      <c r="G9" s="95">
        <f>$D9*F9</f>
        <v>0</v>
      </c>
      <c r="H9" s="94"/>
      <c r="I9" s="95">
        <f>$D9*H9</f>
        <v>0</v>
      </c>
      <c r="J9" s="94"/>
      <c r="K9" s="95">
        <f>$D9*J9</f>
        <v>0</v>
      </c>
      <c r="L9" s="96">
        <v>40</v>
      </c>
      <c r="M9" s="97">
        <f>$D9*L9</f>
        <v>2398.4</v>
      </c>
      <c r="N9" s="96">
        <v>40</v>
      </c>
      <c r="O9" s="97">
        <f>$D9*N9</f>
        <v>2398.4</v>
      </c>
      <c r="P9" s="96">
        <v>40</v>
      </c>
      <c r="Q9" s="97">
        <f>$D9*P9</f>
        <v>2398.4</v>
      </c>
      <c r="R9" s="96">
        <v>40</v>
      </c>
      <c r="S9" s="97">
        <f>$D9*R9</f>
        <v>2398.4</v>
      </c>
      <c r="T9" s="94"/>
      <c r="U9" s="95">
        <f>$D9*T9</f>
        <v>0</v>
      </c>
      <c r="V9" s="94"/>
      <c r="W9" s="95">
        <f>$D9*V9</f>
        <v>0</v>
      </c>
      <c r="X9" s="94"/>
      <c r="Y9" s="95">
        <f>$D9*X9</f>
        <v>0</v>
      </c>
      <c r="Z9" s="94"/>
      <c r="AA9" s="95">
        <f>$D9*Z9</f>
        <v>0</v>
      </c>
      <c r="AB9" s="94"/>
      <c r="AC9" s="95">
        <f>$D9*AB9</f>
        <v>0</v>
      </c>
      <c r="AD9" s="98">
        <f t="shared" si="1"/>
        <v>0</v>
      </c>
      <c r="AE9" s="211"/>
      <c r="AF9" s="89"/>
      <c r="AG9" s="213"/>
      <c r="AH9" s="214"/>
      <c r="AI9" s="215"/>
    </row>
    <row r="10" spans="1:35" ht="15" customHeight="1">
      <c r="A10" s="208"/>
      <c r="B10" s="90"/>
      <c r="C10" s="99" t="s">
        <v>99</v>
      </c>
      <c r="D10" s="100"/>
      <c r="E10" s="101" t="s">
        <v>92</v>
      </c>
      <c r="F10" s="102">
        <f t="shared" ref="F10:AD10" si="2">SUM(F6:F9)</f>
        <v>0</v>
      </c>
      <c r="G10" s="103">
        <f t="shared" si="2"/>
        <v>0</v>
      </c>
      <c r="H10" s="102">
        <f t="shared" si="2"/>
        <v>56</v>
      </c>
      <c r="I10" s="103">
        <f t="shared" si="2"/>
        <v>4756</v>
      </c>
      <c r="J10" s="102">
        <f t="shared" si="2"/>
        <v>0</v>
      </c>
      <c r="K10" s="103">
        <f t="shared" si="2"/>
        <v>0</v>
      </c>
      <c r="L10" s="104">
        <f t="shared" si="2"/>
        <v>536</v>
      </c>
      <c r="M10" s="105">
        <f t="shared" si="2"/>
        <v>45025.279999999999</v>
      </c>
      <c r="N10" s="104">
        <f t="shared" si="2"/>
        <v>536</v>
      </c>
      <c r="O10" s="105">
        <f t="shared" si="2"/>
        <v>45025.279999999999</v>
      </c>
      <c r="P10" s="104">
        <f t="shared" si="2"/>
        <v>536</v>
      </c>
      <c r="Q10" s="105">
        <f t="shared" si="2"/>
        <v>45025.279999999999</v>
      </c>
      <c r="R10" s="104">
        <f t="shared" si="2"/>
        <v>536</v>
      </c>
      <c r="S10" s="105">
        <f t="shared" si="2"/>
        <v>45025.279999999999</v>
      </c>
      <c r="T10" s="102">
        <f t="shared" si="2"/>
        <v>0</v>
      </c>
      <c r="U10" s="103">
        <f t="shared" si="2"/>
        <v>0</v>
      </c>
      <c r="V10" s="102">
        <f t="shared" si="2"/>
        <v>0</v>
      </c>
      <c r="W10" s="103">
        <f t="shared" si="2"/>
        <v>0</v>
      </c>
      <c r="X10" s="102">
        <f t="shared" si="2"/>
        <v>56</v>
      </c>
      <c r="Y10" s="103">
        <f t="shared" si="2"/>
        <v>4756</v>
      </c>
      <c r="Z10" s="102">
        <f t="shared" si="2"/>
        <v>0</v>
      </c>
      <c r="AA10" s="103">
        <f t="shared" si="2"/>
        <v>0</v>
      </c>
      <c r="AB10" s="102">
        <f t="shared" si="2"/>
        <v>0</v>
      </c>
      <c r="AC10" s="103">
        <f t="shared" si="2"/>
        <v>0</v>
      </c>
      <c r="AD10" s="106">
        <f t="shared" si="2"/>
        <v>9512</v>
      </c>
      <c r="AE10" s="211"/>
      <c r="AF10" s="89"/>
      <c r="AG10" s="213"/>
      <c r="AH10" s="214"/>
      <c r="AI10" s="215"/>
    </row>
    <row r="11" spans="1:35" ht="15" customHeight="1">
      <c r="A11" s="208"/>
      <c r="B11" s="90" t="s">
        <v>100</v>
      </c>
      <c r="C11" s="91"/>
      <c r="D11" s="92"/>
      <c r="E11" s="107"/>
      <c r="F11" s="94"/>
      <c r="G11" s="95"/>
      <c r="H11" s="94"/>
      <c r="I11" s="95"/>
      <c r="J11" s="94"/>
      <c r="K11" s="95"/>
      <c r="L11" s="96"/>
      <c r="M11" s="97"/>
      <c r="N11" s="96"/>
      <c r="O11" s="97"/>
      <c r="P11" s="96"/>
      <c r="Q11" s="97"/>
      <c r="R11" s="96"/>
      <c r="S11" s="97"/>
      <c r="T11" s="94"/>
      <c r="U11" s="95"/>
      <c r="V11" s="94"/>
      <c r="W11" s="95"/>
      <c r="X11" s="94"/>
      <c r="Y11" s="95"/>
      <c r="Z11" s="94"/>
      <c r="AA11" s="95"/>
      <c r="AB11" s="94"/>
      <c r="AC11" s="95"/>
      <c r="AD11" s="98"/>
      <c r="AE11" s="211"/>
      <c r="AF11" s="89"/>
      <c r="AG11" s="213"/>
      <c r="AH11" s="214"/>
      <c r="AI11" s="215"/>
    </row>
    <row r="12" spans="1:35" ht="15" customHeight="1">
      <c r="A12" s="208"/>
      <c r="B12" s="90"/>
      <c r="C12" s="91" t="s">
        <v>101</v>
      </c>
      <c r="D12" s="92">
        <v>118.9</v>
      </c>
      <c r="E12" s="93" t="s">
        <v>92</v>
      </c>
      <c r="F12" s="94">
        <v>4</v>
      </c>
      <c r="G12" s="95">
        <f t="shared" ref="G12:G19" si="3">$D12*F12</f>
        <v>475.6</v>
      </c>
      <c r="H12" s="94">
        <v>16</v>
      </c>
      <c r="I12" s="95">
        <f t="shared" ref="I12:I19" si="4">$D12*H12</f>
        <v>1902.4</v>
      </c>
      <c r="J12" s="94">
        <v>4</v>
      </c>
      <c r="K12" s="95">
        <f t="shared" ref="K12:K19" si="5">$D12*J12</f>
        <v>475.6</v>
      </c>
      <c r="L12" s="96">
        <v>160</v>
      </c>
      <c r="M12" s="97">
        <f t="shared" ref="M12:M19" si="6">$D12*L12</f>
        <v>19024</v>
      </c>
      <c r="N12" s="96">
        <v>160</v>
      </c>
      <c r="O12" s="97">
        <f t="shared" ref="O12:O19" si="7">$D12*N12</f>
        <v>19024</v>
      </c>
      <c r="P12" s="96">
        <v>160</v>
      </c>
      <c r="Q12" s="97">
        <f t="shared" ref="Q12:Q19" si="8">$D12*P12</f>
        <v>19024</v>
      </c>
      <c r="R12" s="96">
        <v>160</v>
      </c>
      <c r="S12" s="97">
        <f t="shared" ref="S12:S19" si="9">$D12*R12</f>
        <v>19024</v>
      </c>
      <c r="T12" s="94">
        <v>4</v>
      </c>
      <c r="U12" s="95">
        <f t="shared" ref="U12:U19" si="10">$D12*T12</f>
        <v>475.6</v>
      </c>
      <c r="V12" s="94">
        <v>4</v>
      </c>
      <c r="W12" s="95">
        <f t="shared" ref="W12:W19" si="11">$D12*V12</f>
        <v>475.6</v>
      </c>
      <c r="X12" s="94">
        <v>16</v>
      </c>
      <c r="Y12" s="95">
        <f t="shared" ref="Y12:Y19" si="12">$D12*X12</f>
        <v>1902.4</v>
      </c>
      <c r="Z12" s="94">
        <v>4</v>
      </c>
      <c r="AA12" s="95">
        <f t="shared" ref="AA12:AA19" si="13">$D12*Z12</f>
        <v>475.6</v>
      </c>
      <c r="AB12" s="94">
        <v>4</v>
      </c>
      <c r="AC12" s="95">
        <f t="shared" ref="AC12:AC19" si="14">$D12*AB12</f>
        <v>475.6</v>
      </c>
      <c r="AD12" s="98">
        <f t="shared" ref="AD12:AD19" si="15">+G12+I12+K12+U12+W12+Y12+AA12+AC12</f>
        <v>6658.4000000000005</v>
      </c>
      <c r="AE12" s="211"/>
      <c r="AF12" s="89"/>
      <c r="AG12" s="213" t="s">
        <v>102</v>
      </c>
      <c r="AH12" s="214"/>
      <c r="AI12" s="215"/>
    </row>
    <row r="13" spans="1:35" ht="15" customHeight="1">
      <c r="A13" s="208"/>
      <c r="B13" s="108"/>
      <c r="C13" s="109" t="s">
        <v>103</v>
      </c>
      <c r="D13" s="92">
        <v>78.75</v>
      </c>
      <c r="E13" s="93" t="s">
        <v>92</v>
      </c>
      <c r="F13" s="110"/>
      <c r="G13" s="95">
        <f t="shared" si="3"/>
        <v>0</v>
      </c>
      <c r="H13" s="110"/>
      <c r="I13" s="95">
        <f t="shared" si="4"/>
        <v>0</v>
      </c>
      <c r="J13" s="110"/>
      <c r="K13" s="95">
        <f t="shared" si="5"/>
        <v>0</v>
      </c>
      <c r="L13" s="111">
        <v>160</v>
      </c>
      <c r="M13" s="97">
        <f t="shared" si="6"/>
        <v>12600</v>
      </c>
      <c r="N13" s="111">
        <v>160</v>
      </c>
      <c r="O13" s="97">
        <f t="shared" si="7"/>
        <v>12600</v>
      </c>
      <c r="P13" s="111">
        <v>160</v>
      </c>
      <c r="Q13" s="97">
        <f t="shared" si="8"/>
        <v>12600</v>
      </c>
      <c r="R13" s="111">
        <v>160</v>
      </c>
      <c r="S13" s="97">
        <f t="shared" si="9"/>
        <v>12600</v>
      </c>
      <c r="T13" s="110"/>
      <c r="U13" s="95">
        <f t="shared" si="10"/>
        <v>0</v>
      </c>
      <c r="V13" s="110"/>
      <c r="W13" s="95">
        <f t="shared" si="11"/>
        <v>0</v>
      </c>
      <c r="X13" s="110"/>
      <c r="Y13" s="95">
        <f t="shared" si="12"/>
        <v>0</v>
      </c>
      <c r="Z13" s="110"/>
      <c r="AA13" s="95">
        <f t="shared" si="13"/>
        <v>0</v>
      </c>
      <c r="AB13" s="110"/>
      <c r="AC13" s="95">
        <f t="shared" si="14"/>
        <v>0</v>
      </c>
      <c r="AD13" s="98">
        <f t="shared" si="15"/>
        <v>0</v>
      </c>
      <c r="AE13" s="211"/>
      <c r="AF13" s="89"/>
      <c r="AG13" s="213" t="s">
        <v>104</v>
      </c>
      <c r="AH13" s="214"/>
      <c r="AI13" s="215"/>
    </row>
    <row r="14" spans="1:35" ht="15" customHeight="1">
      <c r="A14" s="208"/>
      <c r="B14" s="108"/>
      <c r="C14" s="112" t="s">
        <v>105</v>
      </c>
      <c r="D14" s="92">
        <v>84.28</v>
      </c>
      <c r="E14" s="93" t="s">
        <v>92</v>
      </c>
      <c r="F14" s="113"/>
      <c r="G14" s="95">
        <f t="shared" si="3"/>
        <v>0</v>
      </c>
      <c r="H14" s="113"/>
      <c r="I14" s="95">
        <f t="shared" si="4"/>
        <v>0</v>
      </c>
      <c r="J14" s="113"/>
      <c r="K14" s="95">
        <f t="shared" si="5"/>
        <v>0</v>
      </c>
      <c r="L14" s="114">
        <v>160</v>
      </c>
      <c r="M14" s="97">
        <f t="shared" si="6"/>
        <v>13484.8</v>
      </c>
      <c r="N14" s="114">
        <v>160</v>
      </c>
      <c r="O14" s="97">
        <f t="shared" si="7"/>
        <v>13484.8</v>
      </c>
      <c r="P14" s="114">
        <v>160</v>
      </c>
      <c r="Q14" s="97">
        <f t="shared" si="8"/>
        <v>13484.8</v>
      </c>
      <c r="R14" s="114">
        <v>160</v>
      </c>
      <c r="S14" s="97">
        <f t="shared" si="9"/>
        <v>13484.8</v>
      </c>
      <c r="T14" s="113"/>
      <c r="U14" s="95">
        <f t="shared" si="10"/>
        <v>0</v>
      </c>
      <c r="V14" s="113"/>
      <c r="W14" s="95">
        <f t="shared" si="11"/>
        <v>0</v>
      </c>
      <c r="X14" s="113"/>
      <c r="Y14" s="95">
        <f t="shared" si="12"/>
        <v>0</v>
      </c>
      <c r="Z14" s="113"/>
      <c r="AA14" s="95">
        <f t="shared" si="13"/>
        <v>0</v>
      </c>
      <c r="AB14" s="113"/>
      <c r="AC14" s="95">
        <f t="shared" si="14"/>
        <v>0</v>
      </c>
      <c r="AD14" s="98">
        <f t="shared" si="15"/>
        <v>0</v>
      </c>
      <c r="AE14" s="211"/>
      <c r="AF14" s="89"/>
      <c r="AG14" s="213"/>
      <c r="AH14" s="214"/>
      <c r="AI14" s="215"/>
    </row>
    <row r="15" spans="1:35" ht="15" customHeight="1">
      <c r="A15" s="208"/>
      <c r="B15" s="108"/>
      <c r="C15" s="112" t="s">
        <v>106</v>
      </c>
      <c r="D15" s="92">
        <v>96.15</v>
      </c>
      <c r="E15" s="93" t="s">
        <v>92</v>
      </c>
      <c r="F15" s="113"/>
      <c r="G15" s="95">
        <f t="shared" si="3"/>
        <v>0</v>
      </c>
      <c r="H15" s="113">
        <v>16</v>
      </c>
      <c r="I15" s="95">
        <f t="shared" si="4"/>
        <v>1538.4</v>
      </c>
      <c r="J15" s="113"/>
      <c r="K15" s="95">
        <f t="shared" si="5"/>
        <v>0</v>
      </c>
      <c r="L15" s="114">
        <v>160</v>
      </c>
      <c r="M15" s="97">
        <f t="shared" si="6"/>
        <v>15384</v>
      </c>
      <c r="N15" s="114">
        <v>160</v>
      </c>
      <c r="O15" s="97">
        <f t="shared" si="7"/>
        <v>15384</v>
      </c>
      <c r="P15" s="114">
        <v>160</v>
      </c>
      <c r="Q15" s="97">
        <f t="shared" si="8"/>
        <v>15384</v>
      </c>
      <c r="R15" s="114">
        <v>160</v>
      </c>
      <c r="S15" s="97">
        <f t="shared" si="9"/>
        <v>15384</v>
      </c>
      <c r="T15" s="113"/>
      <c r="U15" s="95">
        <f t="shared" si="10"/>
        <v>0</v>
      </c>
      <c r="V15" s="113"/>
      <c r="W15" s="95">
        <f t="shared" si="11"/>
        <v>0</v>
      </c>
      <c r="X15" s="113">
        <v>16</v>
      </c>
      <c r="Y15" s="95">
        <f t="shared" si="12"/>
        <v>1538.4</v>
      </c>
      <c r="Z15" s="113"/>
      <c r="AA15" s="95">
        <f t="shared" si="13"/>
        <v>0</v>
      </c>
      <c r="AB15" s="113"/>
      <c r="AC15" s="95">
        <f t="shared" si="14"/>
        <v>0</v>
      </c>
      <c r="AD15" s="98">
        <f t="shared" si="15"/>
        <v>3076.8</v>
      </c>
      <c r="AE15" s="211"/>
      <c r="AF15" s="89"/>
      <c r="AG15" s="222"/>
      <c r="AH15" s="223"/>
      <c r="AI15" s="224"/>
    </row>
    <row r="16" spans="1:35" ht="15" customHeight="1">
      <c r="A16" s="208"/>
      <c r="B16" s="108"/>
      <c r="C16" s="112" t="s">
        <v>107</v>
      </c>
      <c r="D16" s="92">
        <v>80.95</v>
      </c>
      <c r="E16" s="93" t="s">
        <v>92</v>
      </c>
      <c r="F16" s="113"/>
      <c r="G16" s="95">
        <f t="shared" si="3"/>
        <v>0</v>
      </c>
      <c r="H16" s="113">
        <v>320</v>
      </c>
      <c r="I16" s="95">
        <f t="shared" si="4"/>
        <v>25904</v>
      </c>
      <c r="J16" s="113"/>
      <c r="K16" s="95">
        <f t="shared" si="5"/>
        <v>0</v>
      </c>
      <c r="L16" s="114">
        <f>160*5</f>
        <v>800</v>
      </c>
      <c r="M16" s="97">
        <f t="shared" si="6"/>
        <v>64760</v>
      </c>
      <c r="N16" s="114">
        <f>160*5</f>
        <v>800</v>
      </c>
      <c r="O16" s="97">
        <f t="shared" si="7"/>
        <v>64760</v>
      </c>
      <c r="P16" s="114">
        <f>160*5</f>
        <v>800</v>
      </c>
      <c r="Q16" s="97">
        <f t="shared" si="8"/>
        <v>64760</v>
      </c>
      <c r="R16" s="114">
        <f>160*5</f>
        <v>800</v>
      </c>
      <c r="S16" s="97">
        <f t="shared" si="9"/>
        <v>64760</v>
      </c>
      <c r="T16" s="113"/>
      <c r="U16" s="95">
        <f t="shared" si="10"/>
        <v>0</v>
      </c>
      <c r="V16" s="113"/>
      <c r="W16" s="95">
        <f t="shared" si="11"/>
        <v>0</v>
      </c>
      <c r="X16" s="113">
        <v>320</v>
      </c>
      <c r="Y16" s="95">
        <f t="shared" si="12"/>
        <v>25904</v>
      </c>
      <c r="Z16" s="113"/>
      <c r="AA16" s="95">
        <f t="shared" si="13"/>
        <v>0</v>
      </c>
      <c r="AB16" s="113"/>
      <c r="AC16" s="95">
        <f t="shared" si="14"/>
        <v>0</v>
      </c>
      <c r="AD16" s="98">
        <f t="shared" si="15"/>
        <v>51808</v>
      </c>
      <c r="AE16" s="211"/>
      <c r="AF16" s="89"/>
      <c r="AG16" s="213"/>
      <c r="AH16" s="214"/>
      <c r="AI16" s="215"/>
    </row>
    <row r="17" spans="1:35" ht="15" customHeight="1">
      <c r="A17" s="208"/>
      <c r="B17" s="108"/>
      <c r="C17" s="112" t="s">
        <v>108</v>
      </c>
      <c r="D17" s="92">
        <v>80.95</v>
      </c>
      <c r="E17" s="93" t="s">
        <v>92</v>
      </c>
      <c r="F17" s="113"/>
      <c r="G17" s="95">
        <f t="shared" si="3"/>
        <v>0</v>
      </c>
      <c r="H17" s="113"/>
      <c r="I17" s="95">
        <f t="shared" si="4"/>
        <v>0</v>
      </c>
      <c r="J17" s="113"/>
      <c r="K17" s="95">
        <f t="shared" si="5"/>
        <v>0</v>
      </c>
      <c r="L17" s="114">
        <v>160</v>
      </c>
      <c r="M17" s="97">
        <f t="shared" si="6"/>
        <v>12952</v>
      </c>
      <c r="N17" s="114">
        <v>160</v>
      </c>
      <c r="O17" s="97">
        <f t="shared" si="7"/>
        <v>12952</v>
      </c>
      <c r="P17" s="114">
        <v>160</v>
      </c>
      <c r="Q17" s="97">
        <f t="shared" si="8"/>
        <v>12952</v>
      </c>
      <c r="R17" s="114">
        <v>160</v>
      </c>
      <c r="S17" s="97">
        <f t="shared" si="9"/>
        <v>12952</v>
      </c>
      <c r="T17" s="113"/>
      <c r="U17" s="95">
        <f t="shared" si="10"/>
        <v>0</v>
      </c>
      <c r="V17" s="113"/>
      <c r="W17" s="95">
        <f t="shared" si="11"/>
        <v>0</v>
      </c>
      <c r="X17" s="113"/>
      <c r="Y17" s="95">
        <f t="shared" si="12"/>
        <v>0</v>
      </c>
      <c r="Z17" s="113"/>
      <c r="AA17" s="95">
        <f t="shared" si="13"/>
        <v>0</v>
      </c>
      <c r="AB17" s="113"/>
      <c r="AC17" s="95">
        <f t="shared" si="14"/>
        <v>0</v>
      </c>
      <c r="AD17" s="98">
        <f t="shared" si="15"/>
        <v>0</v>
      </c>
      <c r="AE17" s="211"/>
      <c r="AF17" s="89"/>
      <c r="AG17" s="213"/>
      <c r="AH17" s="214"/>
      <c r="AI17" s="215"/>
    </row>
    <row r="18" spans="1:35" ht="15" customHeight="1">
      <c r="A18" s="208"/>
      <c r="B18" s="108"/>
      <c r="C18" s="112" t="s">
        <v>109</v>
      </c>
      <c r="D18" s="92">
        <v>68.040000000000006</v>
      </c>
      <c r="E18" s="93" t="s">
        <v>92</v>
      </c>
      <c r="F18" s="113"/>
      <c r="G18" s="95">
        <f t="shared" si="3"/>
        <v>0</v>
      </c>
      <c r="H18" s="113"/>
      <c r="I18" s="95">
        <f t="shared" si="4"/>
        <v>0</v>
      </c>
      <c r="J18" s="113"/>
      <c r="K18" s="95">
        <f t="shared" si="5"/>
        <v>0</v>
      </c>
      <c r="L18" s="114">
        <v>160</v>
      </c>
      <c r="M18" s="97">
        <f t="shared" si="6"/>
        <v>10886.400000000001</v>
      </c>
      <c r="N18" s="114">
        <v>160</v>
      </c>
      <c r="O18" s="97">
        <f t="shared" si="7"/>
        <v>10886.400000000001</v>
      </c>
      <c r="P18" s="114">
        <v>160</v>
      </c>
      <c r="Q18" s="97">
        <f t="shared" si="8"/>
        <v>10886.400000000001</v>
      </c>
      <c r="R18" s="114">
        <v>160</v>
      </c>
      <c r="S18" s="97">
        <f t="shared" si="9"/>
        <v>10886.400000000001</v>
      </c>
      <c r="T18" s="113"/>
      <c r="U18" s="95">
        <f t="shared" si="10"/>
        <v>0</v>
      </c>
      <c r="V18" s="113"/>
      <c r="W18" s="95">
        <f t="shared" si="11"/>
        <v>0</v>
      </c>
      <c r="X18" s="113"/>
      <c r="Y18" s="95">
        <f t="shared" si="12"/>
        <v>0</v>
      </c>
      <c r="Z18" s="113"/>
      <c r="AA18" s="95">
        <f t="shared" si="13"/>
        <v>0</v>
      </c>
      <c r="AB18" s="113"/>
      <c r="AC18" s="95">
        <f t="shared" si="14"/>
        <v>0</v>
      </c>
      <c r="AD18" s="98">
        <f t="shared" si="15"/>
        <v>0</v>
      </c>
      <c r="AE18" s="211"/>
      <c r="AF18" s="89"/>
      <c r="AG18" s="213"/>
      <c r="AH18" s="214"/>
      <c r="AI18" s="215"/>
    </row>
    <row r="19" spans="1:35" ht="15" customHeight="1">
      <c r="A19" s="208"/>
      <c r="B19" s="108"/>
      <c r="C19" s="112" t="s">
        <v>110</v>
      </c>
      <c r="D19" s="92">
        <v>68.040000000000006</v>
      </c>
      <c r="E19" s="93" t="s">
        <v>92</v>
      </c>
      <c r="F19" s="113">
        <v>80</v>
      </c>
      <c r="G19" s="95">
        <f t="shared" si="3"/>
        <v>5443.2000000000007</v>
      </c>
      <c r="H19" s="113">
        <v>160</v>
      </c>
      <c r="I19" s="95">
        <f t="shared" si="4"/>
        <v>10886.400000000001</v>
      </c>
      <c r="J19" s="113">
        <v>80</v>
      </c>
      <c r="K19" s="95">
        <f t="shared" si="5"/>
        <v>5443.2000000000007</v>
      </c>
      <c r="L19" s="114">
        <v>160</v>
      </c>
      <c r="M19" s="97">
        <f t="shared" si="6"/>
        <v>10886.400000000001</v>
      </c>
      <c r="N19" s="114">
        <v>160</v>
      </c>
      <c r="O19" s="97">
        <f t="shared" si="7"/>
        <v>10886.400000000001</v>
      </c>
      <c r="P19" s="114">
        <v>160</v>
      </c>
      <c r="Q19" s="97">
        <f t="shared" si="8"/>
        <v>10886.400000000001</v>
      </c>
      <c r="R19" s="114">
        <v>160</v>
      </c>
      <c r="S19" s="97">
        <f t="shared" si="9"/>
        <v>10886.400000000001</v>
      </c>
      <c r="T19" s="113">
        <v>80</v>
      </c>
      <c r="U19" s="95">
        <f t="shared" si="10"/>
        <v>5443.2000000000007</v>
      </c>
      <c r="V19" s="113">
        <v>80</v>
      </c>
      <c r="W19" s="95">
        <f t="shared" si="11"/>
        <v>5443.2000000000007</v>
      </c>
      <c r="X19" s="113">
        <v>160</v>
      </c>
      <c r="Y19" s="95">
        <f t="shared" si="12"/>
        <v>10886.400000000001</v>
      </c>
      <c r="Z19" s="113">
        <v>80</v>
      </c>
      <c r="AA19" s="95">
        <f t="shared" si="13"/>
        <v>5443.2000000000007</v>
      </c>
      <c r="AB19" s="113">
        <v>80</v>
      </c>
      <c r="AC19" s="95">
        <f t="shared" si="14"/>
        <v>5443.2000000000007</v>
      </c>
      <c r="AD19" s="98">
        <f t="shared" si="15"/>
        <v>54432</v>
      </c>
      <c r="AE19" s="211"/>
      <c r="AF19" s="89"/>
      <c r="AG19" s="213"/>
      <c r="AH19" s="214"/>
      <c r="AI19" s="215"/>
    </row>
    <row r="20" spans="1:35" ht="15" customHeight="1" thickBot="1">
      <c r="A20" s="209"/>
      <c r="B20" s="108"/>
      <c r="C20" s="115" t="s">
        <v>111</v>
      </c>
      <c r="D20" s="116"/>
      <c r="E20" s="101" t="s">
        <v>92</v>
      </c>
      <c r="F20" s="102">
        <f>SUM(F12:F19)</f>
        <v>84</v>
      </c>
      <c r="G20" s="117">
        <f t="shared" ref="G20:AD20" si="16">SUM(G12:G19)</f>
        <v>5918.8000000000011</v>
      </c>
      <c r="H20" s="102">
        <f t="shared" si="16"/>
        <v>512</v>
      </c>
      <c r="I20" s="117">
        <f t="shared" si="16"/>
        <v>40231.199999999997</v>
      </c>
      <c r="J20" s="102">
        <f t="shared" si="16"/>
        <v>84</v>
      </c>
      <c r="K20" s="117">
        <f t="shared" si="16"/>
        <v>5918.8000000000011</v>
      </c>
      <c r="L20" s="104">
        <f t="shared" si="16"/>
        <v>1920</v>
      </c>
      <c r="M20" s="105">
        <f t="shared" si="16"/>
        <v>159977.59999999998</v>
      </c>
      <c r="N20" s="104">
        <f t="shared" si="16"/>
        <v>1920</v>
      </c>
      <c r="O20" s="105">
        <f t="shared" si="16"/>
        <v>159977.59999999998</v>
      </c>
      <c r="P20" s="104">
        <f t="shared" si="16"/>
        <v>1920</v>
      </c>
      <c r="Q20" s="105">
        <f t="shared" si="16"/>
        <v>159977.59999999998</v>
      </c>
      <c r="R20" s="104">
        <f t="shared" si="16"/>
        <v>1920</v>
      </c>
      <c r="S20" s="105">
        <f t="shared" si="16"/>
        <v>159977.59999999998</v>
      </c>
      <c r="T20" s="102">
        <f t="shared" si="16"/>
        <v>84</v>
      </c>
      <c r="U20" s="103">
        <f t="shared" si="16"/>
        <v>5918.8000000000011</v>
      </c>
      <c r="V20" s="102">
        <f t="shared" si="16"/>
        <v>84</v>
      </c>
      <c r="W20" s="103">
        <f t="shared" si="16"/>
        <v>5918.8000000000011</v>
      </c>
      <c r="X20" s="102">
        <f t="shared" si="16"/>
        <v>512</v>
      </c>
      <c r="Y20" s="103">
        <f t="shared" si="16"/>
        <v>40231.199999999997</v>
      </c>
      <c r="Z20" s="102">
        <f t="shared" si="16"/>
        <v>84</v>
      </c>
      <c r="AA20" s="103">
        <f t="shared" si="16"/>
        <v>5918.8000000000011</v>
      </c>
      <c r="AB20" s="102">
        <f t="shared" si="16"/>
        <v>84</v>
      </c>
      <c r="AC20" s="103">
        <f t="shared" si="16"/>
        <v>5918.8000000000011</v>
      </c>
      <c r="AD20" s="106">
        <f t="shared" si="16"/>
        <v>115975.2</v>
      </c>
      <c r="AE20" s="212"/>
      <c r="AF20" s="89"/>
      <c r="AG20" s="204"/>
      <c r="AH20" s="205"/>
      <c r="AI20" s="206"/>
    </row>
    <row r="21" spans="1:35" ht="15" customHeight="1">
      <c r="A21" s="216" t="s">
        <v>112</v>
      </c>
      <c r="B21" s="118" t="s">
        <v>90</v>
      </c>
      <c r="C21" s="119"/>
      <c r="D21" s="120"/>
      <c r="E21" s="121"/>
      <c r="F21" s="122"/>
      <c r="G21" s="123"/>
      <c r="H21" s="122"/>
      <c r="I21" s="123"/>
      <c r="J21" s="122"/>
      <c r="K21" s="123"/>
      <c r="L21" s="122"/>
      <c r="M21" s="123"/>
      <c r="N21" s="122"/>
      <c r="O21" s="123"/>
      <c r="P21" s="122"/>
      <c r="Q21" s="123"/>
      <c r="R21" s="122"/>
      <c r="S21" s="123"/>
      <c r="T21" s="122"/>
      <c r="U21" s="123"/>
      <c r="V21" s="122"/>
      <c r="W21" s="123"/>
      <c r="X21" s="122"/>
      <c r="Y21" s="123"/>
      <c r="Z21" s="122"/>
      <c r="AA21" s="123"/>
      <c r="AB21" s="122"/>
      <c r="AC21" s="123"/>
      <c r="AD21" s="124"/>
      <c r="AE21" s="210">
        <f>+AD25+AD29</f>
        <v>14553</v>
      </c>
      <c r="AF21" s="89"/>
      <c r="AG21" s="219"/>
      <c r="AH21" s="220"/>
      <c r="AI21" s="221"/>
    </row>
    <row r="22" spans="1:35" ht="15" customHeight="1">
      <c r="A22" s="217"/>
      <c r="B22" s="90"/>
      <c r="C22" s="91" t="s">
        <v>113</v>
      </c>
      <c r="D22" s="125">
        <v>1333</v>
      </c>
      <c r="E22" s="93" t="s">
        <v>114</v>
      </c>
      <c r="F22" s="113"/>
      <c r="G22" s="126">
        <f>$D22*F22</f>
        <v>0</v>
      </c>
      <c r="H22" s="113">
        <v>0.5</v>
      </c>
      <c r="I22" s="126">
        <f t="shared" ref="I22:I23" si="17">$D22*H22</f>
        <v>666.5</v>
      </c>
      <c r="J22" s="113"/>
      <c r="K22" s="126">
        <f>$D22*J22</f>
        <v>0</v>
      </c>
      <c r="L22" s="113"/>
      <c r="M22" s="126">
        <v>1300</v>
      </c>
      <c r="N22" s="113"/>
      <c r="O22" s="126">
        <v>1300</v>
      </c>
      <c r="P22" s="113"/>
      <c r="Q22" s="126">
        <v>1300</v>
      </c>
      <c r="R22" s="113"/>
      <c r="S22" s="126">
        <v>1300</v>
      </c>
      <c r="T22" s="113"/>
      <c r="U22" s="126">
        <f>$D22*T22</f>
        <v>0</v>
      </c>
      <c r="V22" s="113"/>
      <c r="W22" s="126">
        <f>$D22*V22</f>
        <v>0</v>
      </c>
      <c r="X22" s="113">
        <v>0.5</v>
      </c>
      <c r="Y22" s="126">
        <f>$D22*X22</f>
        <v>666.5</v>
      </c>
      <c r="Z22" s="113"/>
      <c r="AA22" s="126">
        <f t="shared" ref="AA22:AA49" si="18">$D22*Z22</f>
        <v>0</v>
      </c>
      <c r="AB22" s="113"/>
      <c r="AC22" s="126">
        <f>$D22*AB22</f>
        <v>0</v>
      </c>
      <c r="AD22" s="127">
        <f t="shared" ref="AD22:AD49" si="19">G22+I22+K22+M22+O22+Q22+S22+U22+W22+Y22+AA22+AC22</f>
        <v>6533</v>
      </c>
      <c r="AE22" s="211"/>
      <c r="AF22" s="89"/>
      <c r="AG22" s="213"/>
      <c r="AH22" s="214"/>
      <c r="AI22" s="215"/>
    </row>
    <row r="23" spans="1:35" ht="15" customHeight="1">
      <c r="A23" s="217"/>
      <c r="B23" s="90"/>
      <c r="C23" s="91" t="s">
        <v>115</v>
      </c>
      <c r="D23" s="125">
        <v>800</v>
      </c>
      <c r="E23" s="93" t="s">
        <v>114</v>
      </c>
      <c r="F23" s="113"/>
      <c r="G23" s="126">
        <f>$D23*F23</f>
        <v>0</v>
      </c>
      <c r="H23" s="113">
        <v>1</v>
      </c>
      <c r="I23" s="126">
        <f t="shared" si="17"/>
        <v>800</v>
      </c>
      <c r="J23" s="113"/>
      <c r="K23" s="126">
        <f>$D23*J23</f>
        <v>0</v>
      </c>
      <c r="L23" s="113"/>
      <c r="M23" s="126">
        <v>780</v>
      </c>
      <c r="N23" s="113"/>
      <c r="O23" s="126">
        <v>780</v>
      </c>
      <c r="P23" s="113"/>
      <c r="Q23" s="126">
        <v>780</v>
      </c>
      <c r="R23" s="113"/>
      <c r="S23" s="126">
        <v>780</v>
      </c>
      <c r="T23" s="113"/>
      <c r="U23" s="126">
        <f>$D23*T23</f>
        <v>0</v>
      </c>
      <c r="V23" s="113"/>
      <c r="W23" s="126">
        <f>$D23*V23</f>
        <v>0</v>
      </c>
      <c r="X23" s="113"/>
      <c r="Y23" s="126">
        <f>$D23*X23</f>
        <v>0</v>
      </c>
      <c r="Z23" s="113"/>
      <c r="AA23" s="126">
        <f t="shared" si="18"/>
        <v>0</v>
      </c>
      <c r="AB23" s="113"/>
      <c r="AC23" s="126">
        <f>$D23*AB23</f>
        <v>0</v>
      </c>
      <c r="AD23" s="127">
        <f t="shared" si="19"/>
        <v>3920</v>
      </c>
      <c r="AE23" s="211"/>
      <c r="AF23" s="89"/>
      <c r="AG23" s="213"/>
      <c r="AH23" s="214"/>
      <c r="AI23" s="215"/>
    </row>
    <row r="24" spans="1:35" ht="15" customHeight="1">
      <c r="A24" s="217"/>
      <c r="B24" s="90"/>
      <c r="C24" s="91" t="s">
        <v>116</v>
      </c>
      <c r="D24" s="125">
        <v>4100</v>
      </c>
      <c r="E24" s="93" t="s">
        <v>117</v>
      </c>
      <c r="F24" s="113"/>
      <c r="G24" s="126"/>
      <c r="H24" s="113">
        <v>1</v>
      </c>
      <c r="I24" s="126">
        <v>4100</v>
      </c>
      <c r="J24" s="113"/>
      <c r="K24" s="126"/>
      <c r="L24" s="113"/>
      <c r="M24" s="126"/>
      <c r="N24" s="113"/>
      <c r="O24" s="126"/>
      <c r="P24" s="113"/>
      <c r="Q24" s="126"/>
      <c r="R24" s="113"/>
      <c r="S24" s="126"/>
      <c r="T24" s="113"/>
      <c r="U24" s="126"/>
      <c r="V24" s="113"/>
      <c r="W24" s="126"/>
      <c r="X24" s="113"/>
      <c r="Y24" s="126"/>
      <c r="Z24" s="113"/>
      <c r="AA24" s="126"/>
      <c r="AB24" s="113"/>
      <c r="AC24" s="126"/>
      <c r="AD24" s="127">
        <f t="shared" si="19"/>
        <v>4100</v>
      </c>
      <c r="AE24" s="211"/>
      <c r="AF24" s="89"/>
      <c r="AG24" s="213"/>
      <c r="AH24" s="214"/>
      <c r="AI24" s="215"/>
    </row>
    <row r="25" spans="1:35" ht="13.15" customHeight="1">
      <c r="A25" s="217"/>
      <c r="B25" s="90"/>
      <c r="C25" s="99" t="s">
        <v>118</v>
      </c>
      <c r="D25" s="116">
        <f>SUM(D22:D24)</f>
        <v>6233</v>
      </c>
      <c r="E25" s="101"/>
      <c r="F25" s="102">
        <f t="shared" ref="F25:AC25" si="20">SUM(F22:F23)</f>
        <v>0</v>
      </c>
      <c r="G25" s="128">
        <f t="shared" si="20"/>
        <v>0</v>
      </c>
      <c r="H25" s="102">
        <f>SUM(H22:H24)</f>
        <v>2.5</v>
      </c>
      <c r="I25" s="128">
        <f>SUM(I22:I24)</f>
        <v>5566.5</v>
      </c>
      <c r="J25" s="102">
        <f t="shared" si="20"/>
        <v>0</v>
      </c>
      <c r="K25" s="128">
        <f t="shared" si="20"/>
        <v>0</v>
      </c>
      <c r="L25" s="102">
        <f t="shared" si="20"/>
        <v>0</v>
      </c>
      <c r="M25" s="128">
        <f t="shared" si="20"/>
        <v>2080</v>
      </c>
      <c r="N25" s="102">
        <f t="shared" si="20"/>
        <v>0</v>
      </c>
      <c r="O25" s="128">
        <f t="shared" si="20"/>
        <v>2080</v>
      </c>
      <c r="P25" s="102">
        <f t="shared" si="20"/>
        <v>0</v>
      </c>
      <c r="Q25" s="128">
        <f t="shared" si="20"/>
        <v>2080</v>
      </c>
      <c r="R25" s="102">
        <f t="shared" si="20"/>
        <v>0</v>
      </c>
      <c r="S25" s="128">
        <f t="shared" si="20"/>
        <v>2080</v>
      </c>
      <c r="T25" s="102">
        <f t="shared" si="20"/>
        <v>0</v>
      </c>
      <c r="U25" s="128">
        <f t="shared" si="20"/>
        <v>0</v>
      </c>
      <c r="V25" s="102">
        <f t="shared" si="20"/>
        <v>0</v>
      </c>
      <c r="W25" s="128">
        <f t="shared" si="20"/>
        <v>0</v>
      </c>
      <c r="X25" s="102">
        <f t="shared" si="20"/>
        <v>0.5</v>
      </c>
      <c r="Y25" s="128">
        <f t="shared" si="20"/>
        <v>666.5</v>
      </c>
      <c r="Z25" s="102">
        <f t="shared" si="20"/>
        <v>0</v>
      </c>
      <c r="AA25" s="128">
        <f t="shared" si="20"/>
        <v>0</v>
      </c>
      <c r="AB25" s="102">
        <f t="shared" si="20"/>
        <v>0</v>
      </c>
      <c r="AC25" s="128">
        <f t="shared" si="20"/>
        <v>0</v>
      </c>
      <c r="AD25" s="129">
        <f>SUM(AD22:AD24)</f>
        <v>14553</v>
      </c>
      <c r="AE25" s="211"/>
      <c r="AF25" s="89"/>
      <c r="AG25" s="213"/>
      <c r="AH25" s="214"/>
      <c r="AI25" s="215"/>
    </row>
    <row r="26" spans="1:35" ht="15" customHeight="1">
      <c r="A26" s="217"/>
      <c r="B26" s="90" t="s">
        <v>100</v>
      </c>
      <c r="C26" s="91"/>
      <c r="D26" s="125"/>
      <c r="E26" s="93"/>
      <c r="F26" s="113"/>
      <c r="G26" s="126">
        <f>$D26*F26</f>
        <v>0</v>
      </c>
      <c r="H26" s="113"/>
      <c r="I26" s="126">
        <f>$D26*H26</f>
        <v>0</v>
      </c>
      <c r="J26" s="113"/>
      <c r="K26" s="126">
        <f>$D26*J26</f>
        <v>0</v>
      </c>
      <c r="L26" s="113"/>
      <c r="M26" s="126">
        <f>$D26*L26</f>
        <v>0</v>
      </c>
      <c r="N26" s="113"/>
      <c r="O26" s="126">
        <f>$D26*N26</f>
        <v>0</v>
      </c>
      <c r="P26" s="113"/>
      <c r="Q26" s="126">
        <f>$D26*P26</f>
        <v>0</v>
      </c>
      <c r="R26" s="113"/>
      <c r="S26" s="126">
        <f>$D26*R26</f>
        <v>0</v>
      </c>
      <c r="T26" s="113"/>
      <c r="U26" s="126">
        <f>$D26*T26</f>
        <v>0</v>
      </c>
      <c r="V26" s="113"/>
      <c r="W26" s="126">
        <f>$D26*V26</f>
        <v>0</v>
      </c>
      <c r="X26" s="113"/>
      <c r="Y26" s="126">
        <f>$D26*X26</f>
        <v>0</v>
      </c>
      <c r="Z26" s="113"/>
      <c r="AA26" s="126">
        <f t="shared" si="18"/>
        <v>0</v>
      </c>
      <c r="AB26" s="113"/>
      <c r="AC26" s="126">
        <f>$D26*AB26</f>
        <v>0</v>
      </c>
      <c r="AD26" s="127">
        <f t="shared" si="19"/>
        <v>0</v>
      </c>
      <c r="AE26" s="211"/>
      <c r="AF26" s="89"/>
      <c r="AG26" s="213"/>
      <c r="AH26" s="214"/>
      <c r="AI26" s="215"/>
    </row>
    <row r="27" spans="1:35" ht="15" customHeight="1">
      <c r="A27" s="217"/>
      <c r="B27" s="90"/>
      <c r="C27" s="91"/>
      <c r="D27" s="125"/>
      <c r="E27" s="107"/>
      <c r="F27" s="113"/>
      <c r="G27" s="126">
        <f>$D27*F27</f>
        <v>0</v>
      </c>
      <c r="H27" s="113"/>
      <c r="I27" s="126">
        <f>$D27*H27</f>
        <v>0</v>
      </c>
      <c r="J27" s="113"/>
      <c r="K27" s="126">
        <f>$D27*J27</f>
        <v>0</v>
      </c>
      <c r="L27" s="113"/>
      <c r="M27" s="126">
        <f>$D27*L27</f>
        <v>0</v>
      </c>
      <c r="N27" s="113"/>
      <c r="O27" s="126">
        <f>$D27*N27</f>
        <v>0</v>
      </c>
      <c r="P27" s="113"/>
      <c r="Q27" s="126">
        <f>$D27*P27</f>
        <v>0</v>
      </c>
      <c r="R27" s="113"/>
      <c r="S27" s="126">
        <f>$D27*R27</f>
        <v>0</v>
      </c>
      <c r="T27" s="113"/>
      <c r="U27" s="126">
        <f>$D27*T27</f>
        <v>0</v>
      </c>
      <c r="V27" s="113"/>
      <c r="W27" s="126">
        <f>$D27*V27</f>
        <v>0</v>
      </c>
      <c r="X27" s="113"/>
      <c r="Y27" s="126">
        <f>$D27*X27</f>
        <v>0</v>
      </c>
      <c r="Z27" s="113"/>
      <c r="AA27" s="126">
        <f t="shared" si="18"/>
        <v>0</v>
      </c>
      <c r="AB27" s="113"/>
      <c r="AC27" s="126">
        <f>$D27*AB27</f>
        <v>0</v>
      </c>
      <c r="AD27" s="127">
        <f t="shared" si="19"/>
        <v>0</v>
      </c>
      <c r="AE27" s="211"/>
      <c r="AF27" s="89"/>
      <c r="AG27" s="213"/>
      <c r="AH27" s="214"/>
      <c r="AI27" s="215"/>
    </row>
    <row r="28" spans="1:35" ht="15" customHeight="1">
      <c r="A28" s="217"/>
      <c r="B28" s="90"/>
      <c r="C28" s="91"/>
      <c r="D28" s="125"/>
      <c r="E28" s="107"/>
      <c r="F28" s="113"/>
      <c r="G28" s="126">
        <f>$D28*F28</f>
        <v>0</v>
      </c>
      <c r="H28" s="113"/>
      <c r="I28" s="126">
        <f>$D28*H28</f>
        <v>0</v>
      </c>
      <c r="J28" s="113"/>
      <c r="K28" s="126">
        <f>$D28*J28</f>
        <v>0</v>
      </c>
      <c r="L28" s="113"/>
      <c r="M28" s="126">
        <f>$D28*L28</f>
        <v>0</v>
      </c>
      <c r="N28" s="113"/>
      <c r="O28" s="126">
        <f>$D28*N28</f>
        <v>0</v>
      </c>
      <c r="P28" s="113"/>
      <c r="Q28" s="126">
        <f>$D28*P28</f>
        <v>0</v>
      </c>
      <c r="R28" s="113"/>
      <c r="S28" s="126">
        <f>$D28*R28</f>
        <v>0</v>
      </c>
      <c r="T28" s="113"/>
      <c r="U28" s="126">
        <f>$D28*T28</f>
        <v>0</v>
      </c>
      <c r="V28" s="113"/>
      <c r="W28" s="126">
        <f>$D28*V28</f>
        <v>0</v>
      </c>
      <c r="X28" s="113"/>
      <c r="Y28" s="126">
        <f>$D28*X28</f>
        <v>0</v>
      </c>
      <c r="Z28" s="113"/>
      <c r="AA28" s="126">
        <f t="shared" si="18"/>
        <v>0</v>
      </c>
      <c r="AB28" s="113"/>
      <c r="AC28" s="126">
        <f>$D28*AB28</f>
        <v>0</v>
      </c>
      <c r="AD28" s="127">
        <f t="shared" si="19"/>
        <v>0</v>
      </c>
      <c r="AE28" s="211"/>
      <c r="AF28" s="89"/>
      <c r="AG28" s="213"/>
      <c r="AH28" s="214"/>
      <c r="AI28" s="215"/>
    </row>
    <row r="29" spans="1:35" ht="13.9" customHeight="1" thickBot="1">
      <c r="A29" s="218"/>
      <c r="B29" s="130"/>
      <c r="C29" s="131" t="s">
        <v>119</v>
      </c>
      <c r="D29" s="132">
        <f>SUM(D27:D28)</f>
        <v>0</v>
      </c>
      <c r="E29" s="133"/>
      <c r="F29" s="134">
        <f t="shared" ref="F29:AD29" si="21">SUM(F27:F28)</f>
        <v>0</v>
      </c>
      <c r="G29" s="135">
        <f t="shared" si="21"/>
        <v>0</v>
      </c>
      <c r="H29" s="134">
        <f t="shared" si="21"/>
        <v>0</v>
      </c>
      <c r="I29" s="135">
        <f t="shared" si="21"/>
        <v>0</v>
      </c>
      <c r="J29" s="134">
        <f t="shared" si="21"/>
        <v>0</v>
      </c>
      <c r="K29" s="135">
        <f t="shared" si="21"/>
        <v>0</v>
      </c>
      <c r="L29" s="134">
        <f t="shared" si="21"/>
        <v>0</v>
      </c>
      <c r="M29" s="135">
        <f t="shared" si="21"/>
        <v>0</v>
      </c>
      <c r="N29" s="134">
        <f t="shared" si="21"/>
        <v>0</v>
      </c>
      <c r="O29" s="135">
        <f t="shared" si="21"/>
        <v>0</v>
      </c>
      <c r="P29" s="134">
        <f t="shared" si="21"/>
        <v>0</v>
      </c>
      <c r="Q29" s="135">
        <f t="shared" si="21"/>
        <v>0</v>
      </c>
      <c r="R29" s="134">
        <f t="shared" si="21"/>
        <v>0</v>
      </c>
      <c r="S29" s="135">
        <f t="shared" si="21"/>
        <v>0</v>
      </c>
      <c r="T29" s="134">
        <f t="shared" si="21"/>
        <v>0</v>
      </c>
      <c r="U29" s="135">
        <f t="shared" si="21"/>
        <v>0</v>
      </c>
      <c r="V29" s="134">
        <f t="shared" si="21"/>
        <v>0</v>
      </c>
      <c r="W29" s="135">
        <f t="shared" si="21"/>
        <v>0</v>
      </c>
      <c r="X29" s="134">
        <f t="shared" si="21"/>
        <v>0</v>
      </c>
      <c r="Y29" s="135">
        <f t="shared" si="21"/>
        <v>0</v>
      </c>
      <c r="Z29" s="134">
        <f t="shared" si="21"/>
        <v>0</v>
      </c>
      <c r="AA29" s="135">
        <f t="shared" si="21"/>
        <v>0</v>
      </c>
      <c r="AB29" s="134">
        <f t="shared" si="21"/>
        <v>0</v>
      </c>
      <c r="AC29" s="135">
        <f t="shared" si="21"/>
        <v>0</v>
      </c>
      <c r="AD29" s="136">
        <f t="shared" si="21"/>
        <v>0</v>
      </c>
      <c r="AE29" s="212"/>
      <c r="AF29" s="89"/>
      <c r="AG29" s="204"/>
      <c r="AH29" s="205"/>
      <c r="AI29" s="206"/>
    </row>
    <row r="30" spans="1:35" ht="15" customHeight="1">
      <c r="A30" s="216" t="s">
        <v>120</v>
      </c>
      <c r="B30" s="118" t="s">
        <v>121</v>
      </c>
      <c r="C30" s="119"/>
      <c r="D30" s="137"/>
      <c r="E30" s="121"/>
      <c r="F30" s="122"/>
      <c r="G30" s="138"/>
      <c r="H30" s="122"/>
      <c r="I30" s="138"/>
      <c r="J30" s="122"/>
      <c r="K30" s="138"/>
      <c r="L30" s="122"/>
      <c r="M30" s="138"/>
      <c r="N30" s="122"/>
      <c r="O30" s="138"/>
      <c r="P30" s="122"/>
      <c r="Q30" s="138"/>
      <c r="R30" s="122"/>
      <c r="S30" s="138"/>
      <c r="T30" s="122"/>
      <c r="U30" s="138"/>
      <c r="V30" s="122"/>
      <c r="W30" s="138"/>
      <c r="X30" s="122"/>
      <c r="Y30" s="138"/>
      <c r="Z30" s="122"/>
      <c r="AA30" s="138"/>
      <c r="AB30" s="122"/>
      <c r="AC30" s="138"/>
      <c r="AD30" s="139"/>
      <c r="AE30" s="210">
        <f>+AD36+AD41+AD46</f>
        <v>128850</v>
      </c>
      <c r="AF30" s="89"/>
      <c r="AG30" s="219"/>
      <c r="AH30" s="220"/>
      <c r="AI30" s="221"/>
    </row>
    <row r="31" spans="1:35" ht="13.15" customHeight="1">
      <c r="A31" s="217"/>
      <c r="B31" s="90"/>
      <c r="C31" s="91" t="s">
        <v>122</v>
      </c>
      <c r="D31" s="140">
        <v>30750</v>
      </c>
      <c r="E31" s="141" t="s">
        <v>117</v>
      </c>
      <c r="F31" s="113"/>
      <c r="G31" s="95">
        <f>$D31*F31</f>
        <v>0</v>
      </c>
      <c r="H31" s="113">
        <v>1</v>
      </c>
      <c r="I31" s="95">
        <f>$D31*H31</f>
        <v>30750</v>
      </c>
      <c r="J31" s="113"/>
      <c r="K31" s="95">
        <f>$D31*J31</f>
        <v>0</v>
      </c>
      <c r="L31" s="113"/>
      <c r="M31" s="95">
        <f>$D31*L31</f>
        <v>0</v>
      </c>
      <c r="N31" s="113"/>
      <c r="O31" s="95">
        <f>$D31*N31</f>
        <v>0</v>
      </c>
      <c r="P31" s="113"/>
      <c r="Q31" s="95">
        <f>$D31*P31</f>
        <v>0</v>
      </c>
      <c r="R31" s="113"/>
      <c r="S31" s="95">
        <v>0</v>
      </c>
      <c r="T31" s="113"/>
      <c r="U31" s="95">
        <f>$D31*T31</f>
        <v>0</v>
      </c>
      <c r="V31" s="113"/>
      <c r="W31" s="95">
        <f>$D31*V31</f>
        <v>0</v>
      </c>
      <c r="X31" s="113"/>
      <c r="Y31" s="95">
        <f>$D31*X31</f>
        <v>0</v>
      </c>
      <c r="Z31" s="113"/>
      <c r="AA31" s="95">
        <f t="shared" si="18"/>
        <v>0</v>
      </c>
      <c r="AB31" s="113"/>
      <c r="AC31" s="95">
        <f>$D31*AB31</f>
        <v>0</v>
      </c>
      <c r="AD31" s="142">
        <f t="shared" si="19"/>
        <v>30750</v>
      </c>
      <c r="AE31" s="211"/>
      <c r="AF31" s="89"/>
      <c r="AG31" s="213"/>
      <c r="AH31" s="214"/>
      <c r="AI31" s="215"/>
    </row>
    <row r="32" spans="1:35" ht="13.15" customHeight="1">
      <c r="A32" s="217"/>
      <c r="B32" s="143"/>
      <c r="C32" s="144" t="s">
        <v>123</v>
      </c>
      <c r="D32" s="145">
        <v>9000</v>
      </c>
      <c r="E32" s="141" t="s">
        <v>117</v>
      </c>
      <c r="F32" s="146"/>
      <c r="G32" s="95">
        <f>$D32*F32</f>
        <v>0</v>
      </c>
      <c r="H32" s="146">
        <v>1</v>
      </c>
      <c r="I32" s="95">
        <f>$D32*H32</f>
        <v>9000</v>
      </c>
      <c r="J32" s="146"/>
      <c r="K32" s="95">
        <f>$D32*J32</f>
        <v>0</v>
      </c>
      <c r="L32" s="146"/>
      <c r="M32" s="95">
        <f>$D32*L32</f>
        <v>0</v>
      </c>
      <c r="N32" s="146"/>
      <c r="O32" s="95">
        <f>$D32*N32</f>
        <v>0</v>
      </c>
      <c r="P32" s="146"/>
      <c r="Q32" s="95">
        <f>$D32*P32</f>
        <v>0</v>
      </c>
      <c r="R32" s="146"/>
      <c r="S32" s="95">
        <v>0</v>
      </c>
      <c r="T32" s="146"/>
      <c r="U32" s="95">
        <f>$D32*T32</f>
        <v>0</v>
      </c>
      <c r="V32" s="146"/>
      <c r="W32" s="95">
        <f>$D32*V32</f>
        <v>0</v>
      </c>
      <c r="X32" s="146"/>
      <c r="Y32" s="95">
        <f>$D32*X32</f>
        <v>0</v>
      </c>
      <c r="Z32" s="146"/>
      <c r="AA32" s="95">
        <f t="shared" si="18"/>
        <v>0</v>
      </c>
      <c r="AB32" s="146"/>
      <c r="AC32" s="95">
        <f>$D32*AB32</f>
        <v>0</v>
      </c>
      <c r="AD32" s="142">
        <f t="shared" si="19"/>
        <v>9000</v>
      </c>
      <c r="AE32" s="211"/>
      <c r="AF32" s="89"/>
      <c r="AG32" s="213"/>
      <c r="AH32" s="214"/>
      <c r="AI32" s="215"/>
    </row>
    <row r="33" spans="1:39" ht="13.15" customHeight="1">
      <c r="A33" s="217"/>
      <c r="B33" s="143"/>
      <c r="C33" s="144" t="s">
        <v>124</v>
      </c>
      <c r="D33" s="145">
        <v>25625</v>
      </c>
      <c r="E33" s="141" t="s">
        <v>117</v>
      </c>
      <c r="F33" s="146"/>
      <c r="G33" s="95">
        <f>$D33*F33</f>
        <v>0</v>
      </c>
      <c r="H33" s="146">
        <v>1</v>
      </c>
      <c r="I33" s="95">
        <f>$D33*H33</f>
        <v>25625</v>
      </c>
      <c r="J33" s="146"/>
      <c r="K33" s="95">
        <f>$D33*J33</f>
        <v>0</v>
      </c>
      <c r="L33" s="146"/>
      <c r="M33" s="95">
        <f>$D33*L33</f>
        <v>0</v>
      </c>
      <c r="N33" s="146"/>
      <c r="O33" s="95">
        <f>$D33*N33</f>
        <v>0</v>
      </c>
      <c r="P33" s="146"/>
      <c r="Q33" s="95">
        <f>$D33*P33</f>
        <v>0</v>
      </c>
      <c r="R33" s="146"/>
      <c r="S33" s="95">
        <v>0</v>
      </c>
      <c r="T33" s="146"/>
      <c r="U33" s="95">
        <f>$D33*T33</f>
        <v>0</v>
      </c>
      <c r="V33" s="146"/>
      <c r="W33" s="95">
        <f>$D33*V33</f>
        <v>0</v>
      </c>
      <c r="X33" s="146"/>
      <c r="Y33" s="95">
        <f>$D33*X33</f>
        <v>0</v>
      </c>
      <c r="Z33" s="146"/>
      <c r="AA33" s="95">
        <f t="shared" si="18"/>
        <v>0</v>
      </c>
      <c r="AB33" s="146"/>
      <c r="AC33" s="95">
        <f>$D33*AB33</f>
        <v>0</v>
      </c>
      <c r="AD33" s="142">
        <f t="shared" si="19"/>
        <v>25625</v>
      </c>
      <c r="AE33" s="211"/>
      <c r="AF33" s="89"/>
      <c r="AG33" s="213"/>
      <c r="AH33" s="214"/>
      <c r="AI33" s="215"/>
    </row>
    <row r="34" spans="1:39" ht="13.15" customHeight="1">
      <c r="A34" s="217"/>
      <c r="B34" s="143"/>
      <c r="C34" s="144" t="s">
        <v>125</v>
      </c>
      <c r="D34" s="145">
        <v>1025</v>
      </c>
      <c r="E34" s="141" t="s">
        <v>117</v>
      </c>
      <c r="F34" s="146"/>
      <c r="G34" s="95">
        <f>$D34*F34</f>
        <v>0</v>
      </c>
      <c r="H34" s="146">
        <v>1</v>
      </c>
      <c r="I34" s="95">
        <f>$D34*H34</f>
        <v>1025</v>
      </c>
      <c r="J34" s="146"/>
      <c r="K34" s="95">
        <f>$D34*J34</f>
        <v>0</v>
      </c>
      <c r="L34" s="146"/>
      <c r="M34" s="95">
        <f>$D34*L34</f>
        <v>0</v>
      </c>
      <c r="N34" s="146"/>
      <c r="O34" s="95">
        <f>$D34*N34</f>
        <v>0</v>
      </c>
      <c r="P34" s="146"/>
      <c r="Q34" s="95">
        <f>$D34*P34</f>
        <v>0</v>
      </c>
      <c r="R34" s="146"/>
      <c r="S34" s="95">
        <v>0</v>
      </c>
      <c r="T34" s="146"/>
      <c r="U34" s="95">
        <f>$D34*T34</f>
        <v>0</v>
      </c>
      <c r="V34" s="146"/>
      <c r="W34" s="95">
        <f>$D34*V34</f>
        <v>0</v>
      </c>
      <c r="X34" s="146"/>
      <c r="Y34" s="95">
        <f>$D34*X34</f>
        <v>0</v>
      </c>
      <c r="Z34" s="146"/>
      <c r="AA34" s="95">
        <f t="shared" si="18"/>
        <v>0</v>
      </c>
      <c r="AB34" s="146"/>
      <c r="AC34" s="95">
        <f>$D34*AB34</f>
        <v>0</v>
      </c>
      <c r="AD34" s="142">
        <f t="shared" si="19"/>
        <v>1025</v>
      </c>
      <c r="AE34" s="211"/>
      <c r="AF34" s="89"/>
      <c r="AG34" s="213"/>
      <c r="AH34" s="214"/>
      <c r="AI34" s="215"/>
    </row>
    <row r="35" spans="1:39" ht="13.15" customHeight="1">
      <c r="A35" s="217"/>
      <c r="B35" s="143"/>
      <c r="C35" s="144" t="s">
        <v>126</v>
      </c>
      <c r="D35" s="145">
        <v>5125</v>
      </c>
      <c r="E35" s="141" t="s">
        <v>117</v>
      </c>
      <c r="F35" s="146"/>
      <c r="G35" s="95">
        <f>$D35*F35</f>
        <v>0</v>
      </c>
      <c r="H35" s="146">
        <v>1</v>
      </c>
      <c r="I35" s="95">
        <f>$D35*H35</f>
        <v>5125</v>
      </c>
      <c r="J35" s="146"/>
      <c r="K35" s="95">
        <f>$D35*J35</f>
        <v>0</v>
      </c>
      <c r="L35" s="146"/>
      <c r="M35" s="95">
        <f>$D35*L35</f>
        <v>0</v>
      </c>
      <c r="N35" s="146"/>
      <c r="O35" s="95">
        <f>$D35*N35</f>
        <v>0</v>
      </c>
      <c r="P35" s="146"/>
      <c r="Q35" s="95">
        <f>$D35*P35</f>
        <v>0</v>
      </c>
      <c r="R35" s="146"/>
      <c r="S35" s="95">
        <v>0</v>
      </c>
      <c r="T35" s="146"/>
      <c r="U35" s="95">
        <f>$D35*T35</f>
        <v>0</v>
      </c>
      <c r="V35" s="146"/>
      <c r="W35" s="95">
        <f>$D35*V35</f>
        <v>0</v>
      </c>
      <c r="X35" s="146"/>
      <c r="Y35" s="95">
        <f>$D35*X35</f>
        <v>0</v>
      </c>
      <c r="Z35" s="146"/>
      <c r="AA35" s="95">
        <f t="shared" si="18"/>
        <v>0</v>
      </c>
      <c r="AB35" s="146"/>
      <c r="AC35" s="95">
        <f>$D35*AB35</f>
        <v>0</v>
      </c>
      <c r="AD35" s="142">
        <f t="shared" si="19"/>
        <v>5125</v>
      </c>
      <c r="AE35" s="211"/>
      <c r="AF35" s="89"/>
      <c r="AG35" s="213"/>
      <c r="AH35" s="214"/>
      <c r="AI35" s="215"/>
    </row>
    <row r="36" spans="1:39" ht="13.15" customHeight="1">
      <c r="A36" s="217"/>
      <c r="B36" s="143"/>
      <c r="C36" s="147" t="s">
        <v>127</v>
      </c>
      <c r="D36" s="148">
        <f>SUM(D31:D35)</f>
        <v>71525</v>
      </c>
      <c r="E36" s="101"/>
      <c r="F36" s="149">
        <f>SUM(F31:F35)</f>
        <v>0</v>
      </c>
      <c r="G36" s="103">
        <f t="shared" ref="G36:AD36" si="22">SUM(G31:G35)</f>
        <v>0</v>
      </c>
      <c r="H36" s="149">
        <f t="shared" si="22"/>
        <v>5</v>
      </c>
      <c r="I36" s="103">
        <f t="shared" si="22"/>
        <v>71525</v>
      </c>
      <c r="J36" s="149">
        <f t="shared" si="22"/>
        <v>0</v>
      </c>
      <c r="K36" s="103">
        <f t="shared" si="22"/>
        <v>0</v>
      </c>
      <c r="L36" s="149">
        <f t="shared" si="22"/>
        <v>0</v>
      </c>
      <c r="M36" s="103">
        <f t="shared" si="22"/>
        <v>0</v>
      </c>
      <c r="N36" s="149">
        <f t="shared" si="22"/>
        <v>0</v>
      </c>
      <c r="O36" s="103">
        <f t="shared" si="22"/>
        <v>0</v>
      </c>
      <c r="P36" s="149">
        <f t="shared" si="22"/>
        <v>0</v>
      </c>
      <c r="Q36" s="103">
        <f t="shared" si="22"/>
        <v>0</v>
      </c>
      <c r="R36" s="149">
        <f t="shared" si="22"/>
        <v>0</v>
      </c>
      <c r="S36" s="103">
        <f t="shared" si="22"/>
        <v>0</v>
      </c>
      <c r="T36" s="149">
        <f t="shared" si="22"/>
        <v>0</v>
      </c>
      <c r="U36" s="103">
        <f t="shared" si="22"/>
        <v>0</v>
      </c>
      <c r="V36" s="149">
        <f t="shared" si="22"/>
        <v>0</v>
      </c>
      <c r="W36" s="103">
        <f t="shared" si="22"/>
        <v>0</v>
      </c>
      <c r="X36" s="149">
        <f t="shared" si="22"/>
        <v>0</v>
      </c>
      <c r="Y36" s="103">
        <f t="shared" si="22"/>
        <v>0</v>
      </c>
      <c r="Z36" s="149">
        <f t="shared" si="22"/>
        <v>0</v>
      </c>
      <c r="AA36" s="103">
        <f t="shared" si="22"/>
        <v>0</v>
      </c>
      <c r="AB36" s="149">
        <f t="shared" si="22"/>
        <v>0</v>
      </c>
      <c r="AC36" s="103">
        <f t="shared" si="22"/>
        <v>0</v>
      </c>
      <c r="AD36" s="150">
        <f t="shared" si="22"/>
        <v>71525</v>
      </c>
      <c r="AE36" s="211"/>
      <c r="AF36" s="89"/>
      <c r="AG36" s="213"/>
      <c r="AH36" s="214"/>
      <c r="AI36" s="215"/>
    </row>
    <row r="37" spans="1:39" ht="13.15" customHeight="1">
      <c r="A37" s="217"/>
      <c r="B37" s="143" t="s">
        <v>128</v>
      </c>
      <c r="C37" s="144"/>
      <c r="D37" s="145"/>
      <c r="E37" s="93"/>
      <c r="F37" s="146"/>
      <c r="G37" s="95"/>
      <c r="H37" s="146"/>
      <c r="I37" s="95"/>
      <c r="J37" s="146"/>
      <c r="K37" s="95"/>
      <c r="L37" s="146"/>
      <c r="M37" s="95"/>
      <c r="N37" s="146"/>
      <c r="O37" s="95"/>
      <c r="P37" s="146"/>
      <c r="Q37" s="95"/>
      <c r="R37" s="146"/>
      <c r="S37" s="95"/>
      <c r="T37" s="146"/>
      <c r="U37" s="95"/>
      <c r="V37" s="146"/>
      <c r="W37" s="95"/>
      <c r="X37" s="146"/>
      <c r="Y37" s="95"/>
      <c r="Z37" s="146"/>
      <c r="AA37" s="95"/>
      <c r="AB37" s="146"/>
      <c r="AC37" s="95"/>
      <c r="AD37" s="142"/>
      <c r="AE37" s="211"/>
      <c r="AF37" s="89"/>
      <c r="AG37" s="213"/>
      <c r="AH37" s="214"/>
      <c r="AI37" s="215"/>
      <c r="AM37" s="151" t="s">
        <v>129</v>
      </c>
    </row>
    <row r="38" spans="1:39" ht="26.5" customHeight="1">
      <c r="A38" s="217"/>
      <c r="B38" s="143"/>
      <c r="C38" s="144" t="s">
        <v>130</v>
      </c>
      <c r="D38" s="145">
        <v>30750</v>
      </c>
      <c r="E38" s="93" t="s">
        <v>117</v>
      </c>
      <c r="F38" s="146"/>
      <c r="G38" s="95">
        <f>$D38*F38</f>
        <v>0</v>
      </c>
      <c r="H38" s="146"/>
      <c r="I38" s="95">
        <f>$D38*H38</f>
        <v>0</v>
      </c>
      <c r="J38" s="146"/>
      <c r="K38" s="95">
        <f>$D38*J38</f>
        <v>0</v>
      </c>
      <c r="L38" s="146"/>
      <c r="M38" s="95">
        <f>$D38*L38</f>
        <v>0</v>
      </c>
      <c r="N38" s="146"/>
      <c r="O38" s="95">
        <f>$D38*N38</f>
        <v>0</v>
      </c>
      <c r="P38" s="146"/>
      <c r="Q38" s="95">
        <f>$D38*P38</f>
        <v>0</v>
      </c>
      <c r="R38" s="146"/>
      <c r="S38" s="95">
        <f>$D38*R38</f>
        <v>0</v>
      </c>
      <c r="T38" s="146"/>
      <c r="U38" s="95">
        <f>$D38*T38</f>
        <v>0</v>
      </c>
      <c r="V38" s="146"/>
      <c r="W38" s="95">
        <f>$D38*V38</f>
        <v>0</v>
      </c>
      <c r="X38" s="146">
        <v>1</v>
      </c>
      <c r="Y38" s="95">
        <f t="shared" ref="Y38:Y40" si="23">$D38*X38</f>
        <v>30750</v>
      </c>
      <c r="Z38" s="146"/>
      <c r="AA38" s="95">
        <f t="shared" ref="AA38:AA43" si="24">$D38*Z38</f>
        <v>0</v>
      </c>
      <c r="AB38" s="146"/>
      <c r="AC38" s="95">
        <f>$D38*AB38</f>
        <v>0</v>
      </c>
      <c r="AD38" s="142">
        <f t="shared" ref="AD38:AD43" si="25">G38+I38+K38+M38+O38+Q38+S38+U38+W38+Y38+AA38+AC38</f>
        <v>30750</v>
      </c>
      <c r="AE38" s="211"/>
      <c r="AF38" s="89"/>
      <c r="AG38" s="213"/>
      <c r="AH38" s="214"/>
      <c r="AI38" s="215"/>
    </row>
    <row r="39" spans="1:39" ht="13.15" customHeight="1">
      <c r="A39" s="217"/>
      <c r="B39" s="143"/>
      <c r="C39" s="144" t="s">
        <v>131</v>
      </c>
      <c r="D39" s="145">
        <v>5125</v>
      </c>
      <c r="E39" s="93" t="s">
        <v>117</v>
      </c>
      <c r="F39" s="146"/>
      <c r="G39" s="95">
        <f>$D39*F39</f>
        <v>0</v>
      </c>
      <c r="H39" s="146"/>
      <c r="I39" s="95">
        <f>$D39*H39</f>
        <v>0</v>
      </c>
      <c r="J39" s="146"/>
      <c r="K39" s="95">
        <f>$D39*J39</f>
        <v>0</v>
      </c>
      <c r="L39" s="146"/>
      <c r="M39" s="95">
        <f>$D39*L39</f>
        <v>0</v>
      </c>
      <c r="N39" s="146"/>
      <c r="O39" s="95">
        <f>$D39*N39</f>
        <v>0</v>
      </c>
      <c r="P39" s="146"/>
      <c r="Q39" s="95">
        <f>$D39*P39</f>
        <v>0</v>
      </c>
      <c r="R39" s="146"/>
      <c r="S39" s="95">
        <f>$D39*R39</f>
        <v>0</v>
      </c>
      <c r="T39" s="146"/>
      <c r="U39" s="95">
        <f>$D39*T39</f>
        <v>0</v>
      </c>
      <c r="V39" s="146"/>
      <c r="W39" s="95">
        <f>$D39*V39</f>
        <v>0</v>
      </c>
      <c r="X39" s="146">
        <v>1</v>
      </c>
      <c r="Y39" s="95">
        <f t="shared" si="23"/>
        <v>5125</v>
      </c>
      <c r="Z39" s="146"/>
      <c r="AA39" s="95">
        <f t="shared" si="24"/>
        <v>0</v>
      </c>
      <c r="AB39" s="146"/>
      <c r="AC39" s="95">
        <f>$D39*AB39</f>
        <v>0</v>
      </c>
      <c r="AD39" s="142">
        <f t="shared" si="25"/>
        <v>5125</v>
      </c>
      <c r="AE39" s="211"/>
      <c r="AF39" s="89"/>
      <c r="AG39" s="213"/>
      <c r="AH39" s="214"/>
      <c r="AI39" s="215"/>
    </row>
    <row r="40" spans="1:39" ht="13.15" customHeight="1">
      <c r="A40" s="217"/>
      <c r="B40" s="143"/>
      <c r="C40" s="144" t="s">
        <v>126</v>
      </c>
      <c r="D40" s="145">
        <v>5125</v>
      </c>
      <c r="E40" s="93" t="s">
        <v>117</v>
      </c>
      <c r="F40" s="146"/>
      <c r="G40" s="95">
        <f>$D40*F40</f>
        <v>0</v>
      </c>
      <c r="H40" s="146"/>
      <c r="I40" s="95">
        <f>$D40*H40</f>
        <v>0</v>
      </c>
      <c r="J40" s="146"/>
      <c r="K40" s="95">
        <f>$D40*J40</f>
        <v>0</v>
      </c>
      <c r="L40" s="146"/>
      <c r="M40" s="95">
        <f>$D40*L40</f>
        <v>0</v>
      </c>
      <c r="N40" s="146"/>
      <c r="O40" s="95">
        <f>$D40*N40</f>
        <v>0</v>
      </c>
      <c r="P40" s="146"/>
      <c r="Q40" s="95">
        <f>$D40*P40</f>
        <v>0</v>
      </c>
      <c r="R40" s="146"/>
      <c r="S40" s="95">
        <f>$D40*R40</f>
        <v>0</v>
      </c>
      <c r="T40" s="146"/>
      <c r="U40" s="95">
        <f>$D40*T40</f>
        <v>0</v>
      </c>
      <c r="V40" s="146"/>
      <c r="W40" s="95">
        <f>$D40*V40</f>
        <v>0</v>
      </c>
      <c r="X40" s="146">
        <v>1</v>
      </c>
      <c r="Y40" s="95">
        <f t="shared" si="23"/>
        <v>5125</v>
      </c>
      <c r="Z40" s="146"/>
      <c r="AA40" s="95">
        <f t="shared" si="24"/>
        <v>0</v>
      </c>
      <c r="AB40" s="146"/>
      <c r="AC40" s="95">
        <f>$D40*AB40</f>
        <v>0</v>
      </c>
      <c r="AD40" s="142">
        <f t="shared" si="25"/>
        <v>5125</v>
      </c>
      <c r="AE40" s="211"/>
      <c r="AF40" s="89"/>
      <c r="AG40" s="213"/>
      <c r="AH40" s="214"/>
      <c r="AI40" s="215"/>
      <c r="AM40" s="151" t="s">
        <v>129</v>
      </c>
    </row>
    <row r="41" spans="1:39" ht="13.15" customHeight="1">
      <c r="A41" s="217"/>
      <c r="B41" s="143"/>
      <c r="C41" s="147" t="s">
        <v>132</v>
      </c>
      <c r="D41" s="148">
        <f>SUM(D38:D40)</f>
        <v>41000</v>
      </c>
      <c r="E41" s="101"/>
      <c r="F41" s="149">
        <f t="shared" ref="F41:AD41" si="26">SUM(F38:F40)</f>
        <v>0</v>
      </c>
      <c r="G41" s="103">
        <f t="shared" si="26"/>
        <v>0</v>
      </c>
      <c r="H41" s="149">
        <f t="shared" si="26"/>
        <v>0</v>
      </c>
      <c r="I41" s="103">
        <f t="shared" si="26"/>
        <v>0</v>
      </c>
      <c r="J41" s="149">
        <f t="shared" si="26"/>
        <v>0</v>
      </c>
      <c r="K41" s="103">
        <f t="shared" si="26"/>
        <v>0</v>
      </c>
      <c r="L41" s="149">
        <f t="shared" si="26"/>
        <v>0</v>
      </c>
      <c r="M41" s="103">
        <f t="shared" si="26"/>
        <v>0</v>
      </c>
      <c r="N41" s="149">
        <f t="shared" si="26"/>
        <v>0</v>
      </c>
      <c r="O41" s="103">
        <f t="shared" si="26"/>
        <v>0</v>
      </c>
      <c r="P41" s="149">
        <f t="shared" si="26"/>
        <v>0</v>
      </c>
      <c r="Q41" s="103">
        <f t="shared" si="26"/>
        <v>0</v>
      </c>
      <c r="R41" s="149">
        <f t="shared" si="26"/>
        <v>0</v>
      </c>
      <c r="S41" s="103">
        <f t="shared" si="26"/>
        <v>0</v>
      </c>
      <c r="T41" s="149">
        <f t="shared" si="26"/>
        <v>0</v>
      </c>
      <c r="U41" s="103">
        <f t="shared" si="26"/>
        <v>0</v>
      </c>
      <c r="V41" s="149">
        <f t="shared" si="26"/>
        <v>0</v>
      </c>
      <c r="W41" s="103">
        <f t="shared" si="26"/>
        <v>0</v>
      </c>
      <c r="X41" s="149">
        <f t="shared" si="26"/>
        <v>3</v>
      </c>
      <c r="Y41" s="103">
        <f t="shared" si="26"/>
        <v>41000</v>
      </c>
      <c r="Z41" s="149">
        <f t="shared" si="26"/>
        <v>0</v>
      </c>
      <c r="AA41" s="103">
        <f t="shared" si="26"/>
        <v>0</v>
      </c>
      <c r="AB41" s="149">
        <f t="shared" si="26"/>
        <v>0</v>
      </c>
      <c r="AC41" s="103">
        <f t="shared" si="26"/>
        <v>0</v>
      </c>
      <c r="AD41" s="150">
        <f t="shared" si="26"/>
        <v>41000</v>
      </c>
      <c r="AE41" s="211"/>
      <c r="AF41" s="89"/>
      <c r="AG41" s="213"/>
      <c r="AH41" s="214"/>
      <c r="AI41" s="215"/>
    </row>
    <row r="42" spans="1:39" ht="13.15" customHeight="1">
      <c r="A42" s="217"/>
      <c r="B42" s="143" t="s">
        <v>133</v>
      </c>
      <c r="C42" s="144"/>
      <c r="D42" s="145"/>
      <c r="E42" s="93"/>
      <c r="F42" s="146"/>
      <c r="G42" s="95">
        <f>$D42*F42</f>
        <v>0</v>
      </c>
      <c r="H42" s="146"/>
      <c r="I42" s="95">
        <f>$D42*H42</f>
        <v>0</v>
      </c>
      <c r="J42" s="146"/>
      <c r="K42" s="95">
        <f>$D42*J42</f>
        <v>0</v>
      </c>
      <c r="L42" s="146"/>
      <c r="M42" s="95">
        <f>$D42*L42</f>
        <v>0</v>
      </c>
      <c r="N42" s="146"/>
      <c r="O42" s="95">
        <f>$D42*N42</f>
        <v>0</v>
      </c>
      <c r="P42" s="146"/>
      <c r="Q42" s="95">
        <f>$D42*P42</f>
        <v>0</v>
      </c>
      <c r="R42" s="146"/>
      <c r="S42" s="95">
        <f>$D42*R42</f>
        <v>0</v>
      </c>
      <c r="T42" s="146"/>
      <c r="U42" s="95">
        <f>$D42*T42</f>
        <v>0</v>
      </c>
      <c r="V42" s="146"/>
      <c r="W42" s="95">
        <f>$D42*V42</f>
        <v>0</v>
      </c>
      <c r="X42" s="146"/>
      <c r="Y42" s="95">
        <f>$D42*X42</f>
        <v>0</v>
      </c>
      <c r="Z42" s="146"/>
      <c r="AA42" s="95">
        <f t="shared" si="24"/>
        <v>0</v>
      </c>
      <c r="AB42" s="146"/>
      <c r="AC42" s="95">
        <f>$D42*AB42</f>
        <v>0</v>
      </c>
      <c r="AD42" s="142">
        <f t="shared" si="25"/>
        <v>0</v>
      </c>
      <c r="AE42" s="211"/>
      <c r="AF42" s="89"/>
      <c r="AG42" s="213"/>
      <c r="AH42" s="214"/>
      <c r="AI42" s="215"/>
    </row>
    <row r="43" spans="1:39" ht="13.15" customHeight="1">
      <c r="A43" s="217"/>
      <c r="B43" s="143"/>
      <c r="C43" s="144" t="s">
        <v>131</v>
      </c>
      <c r="D43" s="145">
        <v>10250</v>
      </c>
      <c r="E43" s="93" t="s">
        <v>117</v>
      </c>
      <c r="F43" s="146"/>
      <c r="G43" s="95">
        <f>$D43*F43</f>
        <v>0</v>
      </c>
      <c r="H43" s="146"/>
      <c r="I43" s="95">
        <f>$D43*H43</f>
        <v>0</v>
      </c>
      <c r="J43" s="146"/>
      <c r="K43" s="95">
        <f>$D43*J43</f>
        <v>0</v>
      </c>
      <c r="L43" s="146"/>
      <c r="M43" s="95">
        <f>$D43*L43</f>
        <v>0</v>
      </c>
      <c r="N43" s="146"/>
      <c r="O43" s="95">
        <f>$D43*N43</f>
        <v>0</v>
      </c>
      <c r="P43" s="146"/>
      <c r="Q43" s="95">
        <f>$D43*P43</f>
        <v>0</v>
      </c>
      <c r="R43" s="146"/>
      <c r="S43" s="95">
        <f>$D43*R43</f>
        <v>0</v>
      </c>
      <c r="T43" s="146"/>
      <c r="U43" s="95">
        <f t="shared" ref="U43:U45" si="27">$D43*T43</f>
        <v>0</v>
      </c>
      <c r="V43" s="146"/>
      <c r="W43" s="95">
        <f>$D43*V43</f>
        <v>0</v>
      </c>
      <c r="X43" s="146">
        <v>1</v>
      </c>
      <c r="Y43" s="95">
        <f>$D43*X43</f>
        <v>10250</v>
      </c>
      <c r="Z43" s="146"/>
      <c r="AA43" s="95">
        <f t="shared" si="24"/>
        <v>0</v>
      </c>
      <c r="AB43" s="146"/>
      <c r="AC43" s="95">
        <f>$D43*AB43</f>
        <v>0</v>
      </c>
      <c r="AD43" s="142">
        <f t="shared" si="25"/>
        <v>10250</v>
      </c>
      <c r="AE43" s="211"/>
      <c r="AF43" s="89"/>
      <c r="AG43" s="213"/>
      <c r="AH43" s="214"/>
      <c r="AI43" s="215"/>
      <c r="AM43" s="151" t="s">
        <v>129</v>
      </c>
    </row>
    <row r="44" spans="1:39" ht="13.15" customHeight="1">
      <c r="A44" s="217"/>
      <c r="B44" s="143"/>
      <c r="C44" s="144" t="s">
        <v>134</v>
      </c>
      <c r="D44" s="145">
        <v>3075</v>
      </c>
      <c r="E44" s="93" t="s">
        <v>117</v>
      </c>
      <c r="F44" s="146"/>
      <c r="G44" s="95">
        <f>$D44*F44</f>
        <v>0</v>
      </c>
      <c r="H44" s="146"/>
      <c r="I44" s="95">
        <f>$D44*H44</f>
        <v>0</v>
      </c>
      <c r="J44" s="146"/>
      <c r="K44" s="95">
        <f>$D44*J44</f>
        <v>0</v>
      </c>
      <c r="L44" s="146"/>
      <c r="M44" s="95">
        <f>$D44*L44</f>
        <v>0</v>
      </c>
      <c r="N44" s="146"/>
      <c r="O44" s="95">
        <f>$D44*N44</f>
        <v>0</v>
      </c>
      <c r="P44" s="146"/>
      <c r="Q44" s="95">
        <f>$D44*P44</f>
        <v>0</v>
      </c>
      <c r="R44" s="146"/>
      <c r="S44" s="95">
        <f>$D44*R44</f>
        <v>0</v>
      </c>
      <c r="T44" s="146"/>
      <c r="U44" s="95">
        <f t="shared" si="27"/>
        <v>0</v>
      </c>
      <c r="V44" s="146"/>
      <c r="W44" s="95">
        <f>$D44*V44</f>
        <v>0</v>
      </c>
      <c r="X44" s="146">
        <v>1</v>
      </c>
      <c r="Y44" s="95">
        <f>$D44*X44</f>
        <v>3075</v>
      </c>
      <c r="Z44" s="146"/>
      <c r="AA44" s="95">
        <f t="shared" si="18"/>
        <v>0</v>
      </c>
      <c r="AB44" s="146"/>
      <c r="AC44" s="95">
        <f>$D44*AB44</f>
        <v>0</v>
      </c>
      <c r="AD44" s="142">
        <f t="shared" si="19"/>
        <v>3075</v>
      </c>
      <c r="AE44" s="211"/>
      <c r="AF44" s="89"/>
      <c r="AG44" s="213"/>
      <c r="AH44" s="214"/>
      <c r="AI44" s="215"/>
    </row>
    <row r="45" spans="1:39" ht="13.15" customHeight="1">
      <c r="A45" s="217"/>
      <c r="B45" s="143"/>
      <c r="C45" s="144" t="s">
        <v>135</v>
      </c>
      <c r="D45" s="145">
        <v>3000</v>
      </c>
      <c r="E45" s="93" t="s">
        <v>117</v>
      </c>
      <c r="F45" s="146"/>
      <c r="G45" s="95">
        <f>$D45*F45</f>
        <v>0</v>
      </c>
      <c r="H45" s="146"/>
      <c r="I45" s="95">
        <f>$D45*H45</f>
        <v>0</v>
      </c>
      <c r="J45" s="146"/>
      <c r="K45" s="95">
        <f>$D45*J45</f>
        <v>0</v>
      </c>
      <c r="L45" s="146"/>
      <c r="M45" s="95">
        <f>$D45*L45</f>
        <v>0</v>
      </c>
      <c r="N45" s="146"/>
      <c r="O45" s="95">
        <f>$D45*N45</f>
        <v>0</v>
      </c>
      <c r="P45" s="146"/>
      <c r="Q45" s="95">
        <f>$D45*P45</f>
        <v>0</v>
      </c>
      <c r="R45" s="146"/>
      <c r="S45" s="95">
        <f>$D45*R45</f>
        <v>0</v>
      </c>
      <c r="T45" s="146"/>
      <c r="U45" s="95">
        <f t="shared" si="27"/>
        <v>0</v>
      </c>
      <c r="V45" s="146"/>
      <c r="W45" s="95">
        <f>$D45*V45</f>
        <v>0</v>
      </c>
      <c r="X45" s="146">
        <v>1</v>
      </c>
      <c r="Y45" s="95">
        <f>$D45*X45</f>
        <v>3000</v>
      </c>
      <c r="Z45" s="146"/>
      <c r="AA45" s="95">
        <f t="shared" si="18"/>
        <v>0</v>
      </c>
      <c r="AB45" s="146"/>
      <c r="AC45" s="95">
        <f>$D45*AB45</f>
        <v>0</v>
      </c>
      <c r="AD45" s="142">
        <f t="shared" si="19"/>
        <v>3000</v>
      </c>
      <c r="AE45" s="211"/>
      <c r="AF45" s="89"/>
      <c r="AG45" s="213"/>
      <c r="AH45" s="214"/>
      <c r="AI45" s="215"/>
      <c r="AM45" s="151" t="s">
        <v>129</v>
      </c>
    </row>
    <row r="46" spans="1:39" ht="13.9" customHeight="1" thickBot="1">
      <c r="A46" s="218"/>
      <c r="B46" s="130"/>
      <c r="C46" s="131" t="s">
        <v>136</v>
      </c>
      <c r="D46" s="132">
        <f>SUM(D43:D45)</f>
        <v>16325</v>
      </c>
      <c r="E46" s="133"/>
      <c r="F46" s="134">
        <f t="shared" ref="F46:AD46" si="28">SUM(F43:F45)</f>
        <v>0</v>
      </c>
      <c r="G46" s="152">
        <f t="shared" si="28"/>
        <v>0</v>
      </c>
      <c r="H46" s="134">
        <f t="shared" si="28"/>
        <v>0</v>
      </c>
      <c r="I46" s="152">
        <f t="shared" si="28"/>
        <v>0</v>
      </c>
      <c r="J46" s="134">
        <f t="shared" si="28"/>
        <v>0</v>
      </c>
      <c r="K46" s="152">
        <f t="shared" si="28"/>
        <v>0</v>
      </c>
      <c r="L46" s="134">
        <f t="shared" si="28"/>
        <v>0</v>
      </c>
      <c r="M46" s="152">
        <f t="shared" si="28"/>
        <v>0</v>
      </c>
      <c r="N46" s="134">
        <f t="shared" si="28"/>
        <v>0</v>
      </c>
      <c r="O46" s="152">
        <f t="shared" si="28"/>
        <v>0</v>
      </c>
      <c r="P46" s="134">
        <f t="shared" si="28"/>
        <v>0</v>
      </c>
      <c r="Q46" s="152">
        <f t="shared" si="28"/>
        <v>0</v>
      </c>
      <c r="R46" s="134">
        <f t="shared" si="28"/>
        <v>0</v>
      </c>
      <c r="S46" s="152">
        <f t="shared" si="28"/>
        <v>0</v>
      </c>
      <c r="T46" s="134">
        <f t="shared" si="28"/>
        <v>0</v>
      </c>
      <c r="U46" s="152">
        <f t="shared" si="28"/>
        <v>0</v>
      </c>
      <c r="V46" s="134">
        <f t="shared" si="28"/>
        <v>0</v>
      </c>
      <c r="W46" s="152">
        <f t="shared" si="28"/>
        <v>0</v>
      </c>
      <c r="X46" s="134">
        <f t="shared" si="28"/>
        <v>3</v>
      </c>
      <c r="Y46" s="152">
        <f t="shared" si="28"/>
        <v>16325</v>
      </c>
      <c r="Z46" s="134">
        <f t="shared" si="28"/>
        <v>0</v>
      </c>
      <c r="AA46" s="152">
        <f t="shared" si="28"/>
        <v>0</v>
      </c>
      <c r="AB46" s="134">
        <f t="shared" si="28"/>
        <v>0</v>
      </c>
      <c r="AC46" s="152">
        <f t="shared" si="28"/>
        <v>0</v>
      </c>
      <c r="AD46" s="153">
        <f t="shared" si="28"/>
        <v>16325</v>
      </c>
      <c r="AE46" s="212"/>
      <c r="AF46" s="89"/>
      <c r="AG46" s="213"/>
      <c r="AH46" s="214"/>
      <c r="AI46" s="215"/>
    </row>
    <row r="47" spans="1:39" ht="15" customHeight="1">
      <c r="A47" s="207" t="s">
        <v>137</v>
      </c>
      <c r="B47" s="118" t="s">
        <v>138</v>
      </c>
      <c r="C47" s="154"/>
      <c r="D47" s="155">
        <v>20987</v>
      </c>
      <c r="E47" s="121" t="s">
        <v>117</v>
      </c>
      <c r="F47" s="156"/>
      <c r="G47" s="138">
        <f>$D47*F47</f>
        <v>0</v>
      </c>
      <c r="H47" s="156">
        <v>1</v>
      </c>
      <c r="I47" s="138">
        <f>$D47*H47</f>
        <v>20987</v>
      </c>
      <c r="J47" s="156"/>
      <c r="K47" s="95">
        <f>$D47*J47</f>
        <v>0</v>
      </c>
      <c r="L47" s="156"/>
      <c r="M47" s="138">
        <f>$D47*L47</f>
        <v>0</v>
      </c>
      <c r="N47" s="156"/>
      <c r="O47" s="138">
        <f>$D47*N47</f>
        <v>0</v>
      </c>
      <c r="P47" s="156"/>
      <c r="Q47" s="138">
        <f>$D47*P47</f>
        <v>0</v>
      </c>
      <c r="R47" s="156"/>
      <c r="S47" s="138">
        <f>$D47*R47</f>
        <v>0</v>
      </c>
      <c r="T47" s="156"/>
      <c r="U47" s="138">
        <f>$D47*T47</f>
        <v>0</v>
      </c>
      <c r="V47" s="156"/>
      <c r="W47" s="138">
        <f>$D47*V47</f>
        <v>0</v>
      </c>
      <c r="X47" s="156"/>
      <c r="Y47" s="138">
        <f>$D47*X47</f>
        <v>0</v>
      </c>
      <c r="Z47" s="156"/>
      <c r="AA47" s="138">
        <f t="shared" si="18"/>
        <v>0</v>
      </c>
      <c r="AB47" s="156"/>
      <c r="AC47" s="138">
        <f>$D47*AB47</f>
        <v>0</v>
      </c>
      <c r="AD47" s="139">
        <f t="shared" si="19"/>
        <v>20987</v>
      </c>
      <c r="AE47" s="210">
        <f>+AD50</f>
        <v>27137</v>
      </c>
      <c r="AF47" s="89"/>
      <c r="AG47" s="213"/>
      <c r="AH47" s="214"/>
      <c r="AI47" s="215"/>
    </row>
    <row r="48" spans="1:39" ht="15" customHeight="1">
      <c r="A48" s="208"/>
      <c r="B48" s="157" t="s">
        <v>139</v>
      </c>
      <c r="C48" s="158"/>
      <c r="D48" s="145">
        <v>4100</v>
      </c>
      <c r="E48" s="93" t="s">
        <v>117</v>
      </c>
      <c r="F48" s="146"/>
      <c r="G48" s="95">
        <f>$D48*F48</f>
        <v>0</v>
      </c>
      <c r="H48" s="146"/>
      <c r="I48" s="95">
        <f>$D48*H48</f>
        <v>0</v>
      </c>
      <c r="J48" s="146"/>
      <c r="K48" s="95">
        <f>$D48*J48</f>
        <v>0</v>
      </c>
      <c r="L48" s="146"/>
      <c r="M48" s="95">
        <f>$D48*L48</f>
        <v>0</v>
      </c>
      <c r="N48" s="146"/>
      <c r="O48" s="95">
        <f>$D48*N48</f>
        <v>0</v>
      </c>
      <c r="P48" s="146"/>
      <c r="Q48" s="95">
        <f>$D48*P48</f>
        <v>0</v>
      </c>
      <c r="R48" s="146"/>
      <c r="S48" s="95">
        <f>$D48*R48</f>
        <v>0</v>
      </c>
      <c r="T48" s="146"/>
      <c r="U48" s="95">
        <f>$D48*T48</f>
        <v>0</v>
      </c>
      <c r="V48" s="146"/>
      <c r="W48" s="95">
        <f>$D48*V48</f>
        <v>0</v>
      </c>
      <c r="X48" s="146">
        <v>1</v>
      </c>
      <c r="Y48" s="95">
        <f>$D48*X48</f>
        <v>4100</v>
      </c>
      <c r="Z48" s="146"/>
      <c r="AA48" s="95">
        <f>$D48*Z48</f>
        <v>0</v>
      </c>
      <c r="AB48" s="146"/>
      <c r="AC48" s="95">
        <f>$D48*AB48</f>
        <v>0</v>
      </c>
      <c r="AD48" s="142">
        <f t="shared" si="19"/>
        <v>4100</v>
      </c>
      <c r="AE48" s="211"/>
      <c r="AF48" s="89"/>
      <c r="AG48" s="213"/>
      <c r="AH48" s="214"/>
      <c r="AI48" s="215"/>
    </row>
    <row r="49" spans="1:39" ht="15" customHeight="1">
      <c r="A49" s="208"/>
      <c r="B49" s="157" t="s">
        <v>140</v>
      </c>
      <c r="C49" s="157"/>
      <c r="D49" s="145">
        <v>2050</v>
      </c>
      <c r="E49" s="93" t="s">
        <v>117</v>
      </c>
      <c r="F49" s="146"/>
      <c r="G49" s="95">
        <f t="shared" ref="G49" si="29">$D49*F49</f>
        <v>0</v>
      </c>
      <c r="H49" s="146"/>
      <c r="I49" s="95">
        <f>$D49*H49</f>
        <v>0</v>
      </c>
      <c r="J49" s="146"/>
      <c r="K49" s="95">
        <v>0</v>
      </c>
      <c r="L49" s="146"/>
      <c r="M49" s="95">
        <f>$D49*L49</f>
        <v>0</v>
      </c>
      <c r="N49" s="146"/>
      <c r="O49" s="95">
        <f>$D49*N49</f>
        <v>0</v>
      </c>
      <c r="P49" s="146"/>
      <c r="Q49" s="95">
        <f>$D49*P49</f>
        <v>0</v>
      </c>
      <c r="R49" s="146"/>
      <c r="S49" s="95">
        <f>$D49*R49</f>
        <v>0</v>
      </c>
      <c r="T49" s="146"/>
      <c r="U49" s="95">
        <f>$D49*T49</f>
        <v>0</v>
      </c>
      <c r="V49" s="146"/>
      <c r="W49" s="95">
        <f t="shared" ref="W49" si="30">$D49*V49</f>
        <v>0</v>
      </c>
      <c r="X49" s="146">
        <v>1</v>
      </c>
      <c r="Y49" s="95">
        <f>$D49*X49</f>
        <v>2050</v>
      </c>
      <c r="Z49" s="146"/>
      <c r="AA49" s="95">
        <f t="shared" si="18"/>
        <v>0</v>
      </c>
      <c r="AB49" s="146"/>
      <c r="AC49" s="95">
        <f>$D49*AB49</f>
        <v>0</v>
      </c>
      <c r="AD49" s="142">
        <f t="shared" si="19"/>
        <v>2050</v>
      </c>
      <c r="AE49" s="211"/>
      <c r="AF49" s="89"/>
      <c r="AG49" s="213"/>
      <c r="AH49" s="214"/>
      <c r="AI49" s="215"/>
    </row>
    <row r="50" spans="1:39" ht="13.9" customHeight="1" thickBot="1">
      <c r="A50" s="209"/>
      <c r="B50" s="159" t="s">
        <v>129</v>
      </c>
      <c r="C50" s="160" t="s">
        <v>141</v>
      </c>
      <c r="D50" s="132">
        <f>SUM(D47:D49)</f>
        <v>27137</v>
      </c>
      <c r="E50" s="133" t="s">
        <v>92</v>
      </c>
      <c r="F50" s="134">
        <f t="shared" ref="F50:AD50" si="31">SUM(F47:F49)</f>
        <v>0</v>
      </c>
      <c r="G50" s="152">
        <f t="shared" si="31"/>
        <v>0</v>
      </c>
      <c r="H50" s="134">
        <f t="shared" si="31"/>
        <v>1</v>
      </c>
      <c r="I50" s="152">
        <f t="shared" si="31"/>
        <v>20987</v>
      </c>
      <c r="J50" s="134">
        <f t="shared" si="31"/>
        <v>0</v>
      </c>
      <c r="K50" s="152">
        <f t="shared" si="31"/>
        <v>0</v>
      </c>
      <c r="L50" s="134">
        <f t="shared" si="31"/>
        <v>0</v>
      </c>
      <c r="M50" s="152">
        <f t="shared" si="31"/>
        <v>0</v>
      </c>
      <c r="N50" s="134">
        <f t="shared" si="31"/>
        <v>0</v>
      </c>
      <c r="O50" s="152">
        <f t="shared" si="31"/>
        <v>0</v>
      </c>
      <c r="P50" s="134">
        <f t="shared" si="31"/>
        <v>0</v>
      </c>
      <c r="Q50" s="152">
        <f t="shared" si="31"/>
        <v>0</v>
      </c>
      <c r="R50" s="134">
        <f t="shared" si="31"/>
        <v>0</v>
      </c>
      <c r="S50" s="152">
        <f t="shared" si="31"/>
        <v>0</v>
      </c>
      <c r="T50" s="134">
        <f t="shared" si="31"/>
        <v>0</v>
      </c>
      <c r="U50" s="152">
        <f t="shared" si="31"/>
        <v>0</v>
      </c>
      <c r="V50" s="134">
        <f t="shared" si="31"/>
        <v>0</v>
      </c>
      <c r="W50" s="152">
        <f t="shared" si="31"/>
        <v>0</v>
      </c>
      <c r="X50" s="134">
        <f t="shared" si="31"/>
        <v>2</v>
      </c>
      <c r="Y50" s="152">
        <f t="shared" si="31"/>
        <v>6150</v>
      </c>
      <c r="Z50" s="134">
        <f t="shared" si="31"/>
        <v>0</v>
      </c>
      <c r="AA50" s="152">
        <f t="shared" si="31"/>
        <v>0</v>
      </c>
      <c r="AB50" s="134">
        <f t="shared" si="31"/>
        <v>0</v>
      </c>
      <c r="AC50" s="152">
        <f t="shared" si="31"/>
        <v>0</v>
      </c>
      <c r="AD50" s="153">
        <f t="shared" si="31"/>
        <v>27137</v>
      </c>
      <c r="AE50" s="212"/>
      <c r="AF50" s="89"/>
      <c r="AG50" s="204"/>
      <c r="AH50" s="205"/>
      <c r="AI50" s="206"/>
    </row>
    <row r="51" spans="1:39" ht="15" customHeight="1">
      <c r="A51" s="207" t="s">
        <v>142</v>
      </c>
      <c r="B51" s="118" t="s">
        <v>143</v>
      </c>
      <c r="C51" s="154"/>
      <c r="D51" s="155">
        <v>41000</v>
      </c>
      <c r="E51" s="121" t="s">
        <v>114</v>
      </c>
      <c r="F51" s="156">
        <v>0.18</v>
      </c>
      <c r="G51" s="138">
        <v>2400</v>
      </c>
      <c r="H51" s="156">
        <v>0.18</v>
      </c>
      <c r="I51" s="138">
        <v>1200</v>
      </c>
      <c r="J51" s="156">
        <v>0.18</v>
      </c>
      <c r="K51" s="138">
        <v>1200</v>
      </c>
      <c r="L51" s="156">
        <v>0.16</v>
      </c>
      <c r="M51" s="138">
        <v>7200</v>
      </c>
      <c r="N51" s="156">
        <v>0.03</v>
      </c>
      <c r="O51" s="138">
        <v>7200</v>
      </c>
      <c r="P51" s="156">
        <v>0.03</v>
      </c>
      <c r="Q51" s="138">
        <v>7200</v>
      </c>
      <c r="R51" s="156">
        <v>0.06</v>
      </c>
      <c r="S51" s="138">
        <v>6400</v>
      </c>
      <c r="T51" s="156">
        <v>0.03</v>
      </c>
      <c r="U51" s="138">
        <f>$D51*T51</f>
        <v>1230</v>
      </c>
      <c r="V51" s="156">
        <v>0.03</v>
      </c>
      <c r="W51" s="138">
        <f>$D51*V51</f>
        <v>1230</v>
      </c>
      <c r="X51" s="156">
        <v>0.06</v>
      </c>
      <c r="Y51" s="138">
        <f>$D51*X51</f>
        <v>2460</v>
      </c>
      <c r="Z51" s="156">
        <v>0.03</v>
      </c>
      <c r="AA51" s="138">
        <f t="shared" ref="AA51" si="32">$D51*Z51</f>
        <v>1230</v>
      </c>
      <c r="AB51" s="156">
        <v>0.03</v>
      </c>
      <c r="AC51" s="138">
        <f>$D51*AB51</f>
        <v>1230</v>
      </c>
      <c r="AD51" s="139">
        <f t="shared" ref="AD51:AD53" si="33">G51+I51+K51+M51+O51+Q51+S51+U51+W51+Y51+AA51+AC51</f>
        <v>40180</v>
      </c>
      <c r="AE51" s="210">
        <f>+AD54</f>
        <v>58630</v>
      </c>
      <c r="AF51" s="89"/>
      <c r="AG51" s="213"/>
      <c r="AH51" s="214"/>
      <c r="AI51" s="215"/>
    </row>
    <row r="52" spans="1:39" ht="15" customHeight="1">
      <c r="A52" s="208"/>
      <c r="B52" s="157" t="s">
        <v>144</v>
      </c>
      <c r="C52" s="158"/>
      <c r="D52" s="145">
        <v>1537.5</v>
      </c>
      <c r="E52" s="93" t="s">
        <v>114</v>
      </c>
      <c r="F52" s="146">
        <v>1</v>
      </c>
      <c r="G52" s="95">
        <f>$D52*F52</f>
        <v>1537.5</v>
      </c>
      <c r="H52" s="146">
        <v>1</v>
      </c>
      <c r="I52" s="95">
        <f>$D52*H52</f>
        <v>1537.5</v>
      </c>
      <c r="J52" s="146">
        <v>1</v>
      </c>
      <c r="K52" s="95">
        <f>$D52*J52</f>
        <v>1537.5</v>
      </c>
      <c r="L52" s="146">
        <v>1</v>
      </c>
      <c r="M52" s="95">
        <f>$D52*L52</f>
        <v>1537.5</v>
      </c>
      <c r="N52" s="146">
        <v>1</v>
      </c>
      <c r="O52" s="95">
        <f>$D52*N52</f>
        <v>1537.5</v>
      </c>
      <c r="P52" s="146">
        <v>1</v>
      </c>
      <c r="Q52" s="95">
        <f>$D52*P52</f>
        <v>1537.5</v>
      </c>
      <c r="R52" s="146">
        <v>1</v>
      </c>
      <c r="S52" s="95">
        <f>$D52*R52</f>
        <v>1537.5</v>
      </c>
      <c r="T52" s="146">
        <v>1</v>
      </c>
      <c r="U52" s="95">
        <f>$D52*T52</f>
        <v>1537.5</v>
      </c>
      <c r="V52" s="146">
        <v>1</v>
      </c>
      <c r="W52" s="95">
        <f>$D52*V52</f>
        <v>1537.5</v>
      </c>
      <c r="X52" s="146">
        <v>1</v>
      </c>
      <c r="Y52" s="95">
        <f>$D52*X52</f>
        <v>1537.5</v>
      </c>
      <c r="Z52" s="146">
        <v>1</v>
      </c>
      <c r="AA52" s="95">
        <f>$D52*Z52</f>
        <v>1537.5</v>
      </c>
      <c r="AB52" s="146">
        <v>1</v>
      </c>
      <c r="AC52" s="95">
        <f>$D52*AB52</f>
        <v>1537.5</v>
      </c>
      <c r="AD52" s="142">
        <f t="shared" si="33"/>
        <v>18450</v>
      </c>
      <c r="AE52" s="211"/>
      <c r="AF52" s="89"/>
      <c r="AG52" s="213"/>
      <c r="AH52" s="214"/>
      <c r="AI52" s="215"/>
    </row>
    <row r="53" spans="1:39" ht="15" customHeight="1">
      <c r="A53" s="208"/>
      <c r="B53" s="157"/>
      <c r="C53" s="157"/>
      <c r="D53" s="145"/>
      <c r="E53" s="93" t="s">
        <v>114</v>
      </c>
      <c r="F53" s="146"/>
      <c r="G53" s="95">
        <f t="shared" ref="G53" si="34">$D53*F53</f>
        <v>0</v>
      </c>
      <c r="H53" s="146"/>
      <c r="I53" s="95">
        <f>$D53*H53</f>
        <v>0</v>
      </c>
      <c r="J53" s="146"/>
      <c r="K53" s="95">
        <v>0</v>
      </c>
      <c r="L53" s="146"/>
      <c r="M53" s="95">
        <f>$D53*L53</f>
        <v>0</v>
      </c>
      <c r="N53" s="146"/>
      <c r="O53" s="95">
        <f>$D53*N53</f>
        <v>0</v>
      </c>
      <c r="P53" s="146"/>
      <c r="Q53" s="95">
        <f>$D53*P53</f>
        <v>0</v>
      </c>
      <c r="R53" s="146"/>
      <c r="S53" s="95">
        <f>$D53*R53</f>
        <v>0</v>
      </c>
      <c r="T53" s="146"/>
      <c r="U53" s="95">
        <f>$D53*T53</f>
        <v>0</v>
      </c>
      <c r="V53" s="146"/>
      <c r="W53" s="95">
        <f t="shared" ref="W53" si="35">$D53*V53</f>
        <v>0</v>
      </c>
      <c r="X53" s="146">
        <v>1</v>
      </c>
      <c r="Y53" s="95">
        <f>$D53*X53</f>
        <v>0</v>
      </c>
      <c r="Z53" s="146"/>
      <c r="AA53" s="95">
        <f t="shared" ref="AA53" si="36">$D53*Z53</f>
        <v>0</v>
      </c>
      <c r="AB53" s="146"/>
      <c r="AC53" s="95">
        <f>$D53*AB53</f>
        <v>0</v>
      </c>
      <c r="AD53" s="142">
        <f t="shared" si="33"/>
        <v>0</v>
      </c>
      <c r="AE53" s="211"/>
      <c r="AF53" s="89"/>
      <c r="AG53" s="213"/>
      <c r="AH53" s="214"/>
      <c r="AI53" s="215"/>
    </row>
    <row r="54" spans="1:39" ht="15" customHeight="1" thickBot="1">
      <c r="A54" s="209"/>
      <c r="B54" s="159" t="s">
        <v>129</v>
      </c>
      <c r="C54" s="160" t="s">
        <v>145</v>
      </c>
      <c r="D54" s="132">
        <f>SUM(D51:D53)</f>
        <v>42537.5</v>
      </c>
      <c r="E54" s="133" t="s">
        <v>114</v>
      </c>
      <c r="F54" s="134">
        <f t="shared" ref="F54:AD54" si="37">SUM(F51:F53)</f>
        <v>1.18</v>
      </c>
      <c r="G54" s="152">
        <f t="shared" si="37"/>
        <v>3937.5</v>
      </c>
      <c r="H54" s="134">
        <f t="shared" si="37"/>
        <v>1.18</v>
      </c>
      <c r="I54" s="152">
        <f t="shared" si="37"/>
        <v>2737.5</v>
      </c>
      <c r="J54" s="134">
        <f t="shared" si="37"/>
        <v>1.18</v>
      </c>
      <c r="K54" s="152">
        <f t="shared" si="37"/>
        <v>2737.5</v>
      </c>
      <c r="L54" s="134">
        <f t="shared" si="37"/>
        <v>1.1599999999999999</v>
      </c>
      <c r="M54" s="152">
        <f t="shared" si="37"/>
        <v>8737.5</v>
      </c>
      <c r="N54" s="134">
        <f t="shared" si="37"/>
        <v>1.03</v>
      </c>
      <c r="O54" s="152">
        <f t="shared" si="37"/>
        <v>8737.5</v>
      </c>
      <c r="P54" s="134">
        <f t="shared" si="37"/>
        <v>1.03</v>
      </c>
      <c r="Q54" s="152">
        <f t="shared" si="37"/>
        <v>8737.5</v>
      </c>
      <c r="R54" s="134">
        <f t="shared" si="37"/>
        <v>1.06</v>
      </c>
      <c r="S54" s="152">
        <f t="shared" si="37"/>
        <v>7937.5</v>
      </c>
      <c r="T54" s="134">
        <f t="shared" si="37"/>
        <v>1.03</v>
      </c>
      <c r="U54" s="152">
        <f t="shared" si="37"/>
        <v>2767.5</v>
      </c>
      <c r="V54" s="134">
        <f t="shared" si="37"/>
        <v>1.03</v>
      </c>
      <c r="W54" s="152">
        <f t="shared" si="37"/>
        <v>2767.5</v>
      </c>
      <c r="X54" s="134">
        <f t="shared" si="37"/>
        <v>2.06</v>
      </c>
      <c r="Y54" s="152">
        <f t="shared" si="37"/>
        <v>3997.5</v>
      </c>
      <c r="Z54" s="134">
        <f t="shared" si="37"/>
        <v>1.03</v>
      </c>
      <c r="AA54" s="152">
        <f t="shared" si="37"/>
        <v>2767.5</v>
      </c>
      <c r="AB54" s="134">
        <f t="shared" si="37"/>
        <v>1.03</v>
      </c>
      <c r="AC54" s="152">
        <f t="shared" si="37"/>
        <v>2767.5</v>
      </c>
      <c r="AD54" s="153">
        <f t="shared" si="37"/>
        <v>58630</v>
      </c>
      <c r="AE54" s="212"/>
      <c r="AF54" s="89"/>
      <c r="AG54" s="204"/>
      <c r="AH54" s="205"/>
      <c r="AI54" s="206"/>
    </row>
    <row r="55" spans="1:39" ht="15" customHeight="1" thickBot="1">
      <c r="A55" s="161"/>
      <c r="B55" s="162" t="s">
        <v>146</v>
      </c>
      <c r="C55" s="162"/>
      <c r="D55" s="162"/>
      <c r="E55" s="163"/>
      <c r="F55" s="162"/>
      <c r="G55" s="164">
        <f>+G54+G50+G46+G41+G36+G29+G25+G20+G10</f>
        <v>9856.3000000000011</v>
      </c>
      <c r="H55" s="165"/>
      <c r="I55" s="164">
        <f>+I54+I50+I46+I41+I36+I29+I25+I20+I10</f>
        <v>145803.20000000001</v>
      </c>
      <c r="J55" s="166"/>
      <c r="K55" s="164">
        <f>+K54+K50+K46+K41+K36+K29+K25+K20+K10</f>
        <v>8656.3000000000011</v>
      </c>
      <c r="L55" s="166"/>
      <c r="M55" s="164">
        <f>+M54+M50+M46+M41+M36+M29+M25</f>
        <v>10817.5</v>
      </c>
      <c r="N55" s="166"/>
      <c r="O55" s="164">
        <f>+O54+O50+O46+O41+O36+O29+O25</f>
        <v>10817.5</v>
      </c>
      <c r="P55" s="166"/>
      <c r="Q55" s="164">
        <f>+Q54+Q50+Q46+Q41+Q36+Q29+Q25</f>
        <v>10817.5</v>
      </c>
      <c r="R55" s="166"/>
      <c r="S55" s="164">
        <f>+S54+S50+S46+S41+S36+S29+S25</f>
        <v>10017.5</v>
      </c>
      <c r="T55" s="166"/>
      <c r="U55" s="164">
        <f>+U54+U50+U46+U41+U36+U29+U25+U20+U10</f>
        <v>8686.3000000000011</v>
      </c>
      <c r="V55" s="166"/>
      <c r="W55" s="164">
        <f>+W54+W50+W46+W41+W36+W29+W25+W20+W10</f>
        <v>8686.3000000000011</v>
      </c>
      <c r="X55" s="166"/>
      <c r="Y55" s="164">
        <f>+Y54+Y50+Y46+Y41+Y36+Y29+Y25+Y20+Y10</f>
        <v>113126.2</v>
      </c>
      <c r="Z55" s="166"/>
      <c r="AA55" s="164">
        <f>+AA54+AA50+AA46+AA41+AA36+AA29+AA25+AA20+AA10</f>
        <v>8686.3000000000011</v>
      </c>
      <c r="AB55" s="166"/>
      <c r="AC55" s="167">
        <f>+AC54+AC50+AC46+AC41+AC36+AC29+AC25+AC20+AC10</f>
        <v>8686.3000000000011</v>
      </c>
      <c r="AD55" s="168">
        <f>+AD54+AD50+AD46+AD41+AD36+AD29+AD25+AD20+AD10</f>
        <v>354657.2</v>
      </c>
      <c r="AE55" s="169"/>
      <c r="AF55" s="89"/>
      <c r="AG55" s="204"/>
      <c r="AH55" s="205"/>
      <c r="AI55" s="206"/>
    </row>
    <row r="56" spans="1:39" s="67" customFormat="1" ht="13" thickBot="1">
      <c r="A56" s="62"/>
      <c r="B56" s="170"/>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171"/>
      <c r="AE56" s="171"/>
      <c r="AJ56" s="62"/>
      <c r="AK56" s="62"/>
      <c r="AL56" s="62"/>
      <c r="AM56" s="62"/>
    </row>
    <row r="57" spans="1:39" ht="15" customHeight="1" thickBot="1">
      <c r="A57" s="172"/>
      <c r="B57" s="162" t="s">
        <v>147</v>
      </c>
      <c r="C57" s="173"/>
      <c r="D57" s="174"/>
      <c r="E57" s="175"/>
      <c r="F57" s="176"/>
      <c r="G57" s="177"/>
      <c r="H57" s="176"/>
      <c r="I57" s="177"/>
      <c r="J57" s="176"/>
      <c r="K57" s="177"/>
      <c r="L57" s="176">
        <f>+L20+L10</f>
        <v>2456</v>
      </c>
      <c r="M57" s="177"/>
      <c r="N57" s="176">
        <f>+N20+N10</f>
        <v>2456</v>
      </c>
      <c r="O57" s="177"/>
      <c r="P57" s="176">
        <f>+P20+P10</f>
        <v>2456</v>
      </c>
      <c r="Q57" s="177"/>
      <c r="R57" s="176">
        <f>+R20+R10</f>
        <v>2456</v>
      </c>
      <c r="S57" s="177"/>
      <c r="T57" s="178"/>
      <c r="U57" s="177"/>
      <c r="V57" s="178"/>
      <c r="W57" s="177"/>
      <c r="X57" s="178"/>
      <c r="Y57" s="177"/>
      <c r="Z57" s="178"/>
      <c r="AA57" s="177"/>
      <c r="AB57" s="178"/>
      <c r="AC57" s="177"/>
      <c r="AD57" s="179">
        <f>SUM(F57:AC57)</f>
        <v>9824</v>
      </c>
      <c r="AE57" s="180"/>
      <c r="AF57" s="89"/>
    </row>
    <row r="58" spans="1:39" ht="13" thickBot="1"/>
    <row r="59" spans="1:39" ht="16" thickBot="1">
      <c r="A59" s="181"/>
      <c r="B59" s="182" t="s">
        <v>148</v>
      </c>
      <c r="C59" s="183"/>
      <c r="D59" s="184"/>
      <c r="E59" s="185"/>
      <c r="F59" s="186"/>
      <c r="G59" s="187" t="e">
        <f>+G55/F57</f>
        <v>#DIV/0!</v>
      </c>
      <c r="H59" s="187"/>
      <c r="I59" s="187" t="e">
        <f>+I55/H57</f>
        <v>#DIV/0!</v>
      </c>
      <c r="J59" s="187"/>
      <c r="K59" s="187" t="e">
        <f>+K55/J57</f>
        <v>#DIV/0!</v>
      </c>
      <c r="L59" s="187"/>
      <c r="M59" s="187">
        <f>+M55/L57</f>
        <v>4.4045195439739411</v>
      </c>
      <c r="N59" s="187"/>
      <c r="O59" s="187">
        <f>+O55/N57</f>
        <v>4.4045195439739411</v>
      </c>
      <c r="P59" s="187"/>
      <c r="Q59" s="187">
        <f>+Q55/P57</f>
        <v>4.4045195439739411</v>
      </c>
      <c r="R59" s="187"/>
      <c r="S59" s="187">
        <f>+S55/R57</f>
        <v>4.0787866449511396</v>
      </c>
      <c r="T59" s="187"/>
      <c r="U59" s="187" t="e">
        <f>+U55/T57</f>
        <v>#DIV/0!</v>
      </c>
      <c r="V59" s="187"/>
      <c r="W59" s="187" t="e">
        <f>+W55/V57</f>
        <v>#DIV/0!</v>
      </c>
      <c r="X59" s="187"/>
      <c r="Y59" s="187" t="e">
        <f>+Y55/X57</f>
        <v>#DIV/0!</v>
      </c>
      <c r="Z59" s="187"/>
      <c r="AA59" s="187" t="e">
        <f>+AA55/Z57</f>
        <v>#DIV/0!</v>
      </c>
      <c r="AB59" s="187"/>
      <c r="AC59" s="188" t="e">
        <f>+AC55/AB57</f>
        <v>#DIV/0!</v>
      </c>
      <c r="AD59" s="189">
        <f>+AD55/AD57</f>
        <v>36.101099348534206</v>
      </c>
      <c r="AE59" s="190"/>
    </row>
  </sheetData>
  <mergeCells count="77">
    <mergeCell ref="AG3:AI4"/>
    <mergeCell ref="A1:AE1"/>
    <mergeCell ref="AG1:AI1"/>
    <mergeCell ref="B3:E3"/>
    <mergeCell ref="F3:G3"/>
    <mergeCell ref="H3:I3"/>
    <mergeCell ref="J3:K3"/>
    <mergeCell ref="L3:M3"/>
    <mergeCell ref="N3:O3"/>
    <mergeCell ref="P3:Q3"/>
    <mergeCell ref="R3:S3"/>
    <mergeCell ref="T3:U3"/>
    <mergeCell ref="V3:W3"/>
    <mergeCell ref="X3:Y3"/>
    <mergeCell ref="Z3:AA3"/>
    <mergeCell ref="AB3:AC3"/>
    <mergeCell ref="AG18:AI18"/>
    <mergeCell ref="A5:A20"/>
    <mergeCell ref="AE5:AE20"/>
    <mergeCell ref="AG5:AI5"/>
    <mergeCell ref="AG6:AI6"/>
    <mergeCell ref="AG7:AI7"/>
    <mergeCell ref="AG8:AI8"/>
    <mergeCell ref="AG9:AI9"/>
    <mergeCell ref="AG10:AI10"/>
    <mergeCell ref="AG11:AI11"/>
    <mergeCell ref="AG12:AI12"/>
    <mergeCell ref="AG13:AI13"/>
    <mergeCell ref="AG14:AI14"/>
    <mergeCell ref="AG15:AI15"/>
    <mergeCell ref="AG16:AI16"/>
    <mergeCell ref="AG17:AI17"/>
    <mergeCell ref="AG19:AI19"/>
    <mergeCell ref="AG20:AI20"/>
    <mergeCell ref="A21:A29"/>
    <mergeCell ref="AE21:AE29"/>
    <mergeCell ref="AG21:AI21"/>
    <mergeCell ref="AG22:AI22"/>
    <mergeCell ref="AG23:AI23"/>
    <mergeCell ref="AG24:AI24"/>
    <mergeCell ref="AG25:AI25"/>
    <mergeCell ref="AG26:AI26"/>
    <mergeCell ref="AG27:AI27"/>
    <mergeCell ref="AG28:AI28"/>
    <mergeCell ref="AG29:AI29"/>
    <mergeCell ref="A30:A46"/>
    <mergeCell ref="AE30:AE46"/>
    <mergeCell ref="AG30:AI30"/>
    <mergeCell ref="AG31:AI31"/>
    <mergeCell ref="AG32:AI32"/>
    <mergeCell ref="AG33:AI33"/>
    <mergeCell ref="AG34:AI34"/>
    <mergeCell ref="AG46:AI46"/>
    <mergeCell ref="AG35:AI35"/>
    <mergeCell ref="AG36:AI36"/>
    <mergeCell ref="AG37:AI37"/>
    <mergeCell ref="AG38:AI38"/>
    <mergeCell ref="AG39:AI39"/>
    <mergeCell ref="AG40:AI40"/>
    <mergeCell ref="AG41:AI41"/>
    <mergeCell ref="AG42:AI42"/>
    <mergeCell ref="AG43:AI43"/>
    <mergeCell ref="AG44:AI44"/>
    <mergeCell ref="AG45:AI45"/>
    <mergeCell ref="A47:A50"/>
    <mergeCell ref="AE47:AE50"/>
    <mergeCell ref="AG47:AI47"/>
    <mergeCell ref="AG48:AI48"/>
    <mergeCell ref="AG49:AI49"/>
    <mergeCell ref="AG50:AI50"/>
    <mergeCell ref="AG55:AI55"/>
    <mergeCell ref="A51:A54"/>
    <mergeCell ref="AE51:AE54"/>
    <mergeCell ref="AG51:AI51"/>
    <mergeCell ref="AG52:AI52"/>
    <mergeCell ref="AG53:AI53"/>
    <mergeCell ref="AG54:AI54"/>
  </mergeCells>
  <pageMargins left="0" right="0" top="0.75" bottom="0.5" header="0" footer="0"/>
  <pageSetup scale="51"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ATEC OVERVIEW</vt:lpstr>
      <vt:lpstr>RTC</vt:lpstr>
      <vt:lpstr>YTC C-IED</vt:lpstr>
      <vt:lpstr>WSMR LBTS</vt:lpstr>
      <vt:lpstr>'WSMR LBTS'!Print_Area</vt:lpstr>
    </vt:vector>
  </TitlesOfParts>
  <Company>US Army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Magonigal, Ryan Mr CIV USA</dc:creator>
  <cp:lastModifiedBy>Lee, Joon H CIV HQDA ASA ALT</cp:lastModifiedBy>
  <dcterms:created xsi:type="dcterms:W3CDTF">2021-08-09T19:18:02Z</dcterms:created>
  <dcterms:modified xsi:type="dcterms:W3CDTF">2021-08-27T18:11:49Z</dcterms:modified>
</cp:coreProperties>
</file>