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armyeitaas.sharepoint-mil.us/sites/ASA-FMC-CE/CEU Documents/Efforts/Reimbursable Rates/FY26/Aviation/Fixed/Analysis/"/>
    </mc:Choice>
  </mc:AlternateContent>
  <xr:revisionPtr revIDLastSave="5" documentId="8_{B0B990B4-071F-4B14-A364-ACE1989D392A}" xr6:coauthVersionLast="47" xr6:coauthVersionMax="47" xr10:uidLastSave="{E1E00C67-BB61-4125-95A9-E9D4E94848CC}"/>
  <bookViews>
    <workbookView xWindow="30720" yWindow="1440" windowWidth="21600" windowHeight="11055" xr2:uid="{607D3578-D5F1-4DDB-9667-18ECF2901C93}"/>
  </bookViews>
  <sheets>
    <sheet name="Three-Year Average" sheetId="11" r:id="rId1"/>
    <sheet name="FY26 Average Rates &amp; Comparison" sheetId="8" r:id="rId2"/>
    <sheet name="FY26 Summary" sheetId="1" r:id="rId3"/>
    <sheet name="FY26 O&amp;M" sheetId="9" r:id="rId4"/>
    <sheet name="FY26 (FY24 CLS Cost per FH)" sheetId="3" r:id="rId5"/>
    <sheet name="FY26 Fuel Cost" sheetId="10" r:id="rId6"/>
    <sheet name="FY26 Fuel Consumption FW" sheetId="7" r:id="rId7"/>
    <sheet name="FY26 MilPers" sheetId="2" r:id="rId8"/>
    <sheet name="FY26 MilPersFMS" sheetId="4" r:id="rId9"/>
    <sheet name="FY26 Personnel Rates" sheetId="5" r:id="rId10"/>
    <sheet name="FY25 OMA Inflation Idx BY26" sheetId="6" r:id="rId11"/>
  </sheets>
  <externalReferences>
    <externalReference r:id="rId1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9" l="1"/>
  <c r="C36" i="8"/>
  <c r="C35" i="8"/>
  <c r="M5" i="9"/>
  <c r="M4" i="9"/>
  <c r="K9" i="11" l="1"/>
  <c r="J54" i="8"/>
  <c r="J44" i="8"/>
  <c r="D42" i="8"/>
  <c r="E7" i="11" s="1"/>
  <c r="B30" i="8"/>
  <c r="AH31" i="8"/>
  <c r="AC31" i="8"/>
  <c r="X31" i="8"/>
  <c r="S31" i="8"/>
  <c r="I31" i="8"/>
  <c r="J18" i="8"/>
  <c r="J53" i="8" s="1"/>
  <c r="J19" i="8"/>
  <c r="D17" i="8"/>
  <c r="D52" i="8" s="1"/>
  <c r="J10" i="1"/>
  <c r="J20" i="8" s="1"/>
  <c r="J9" i="1"/>
  <c r="J8" i="1"/>
  <c r="J7" i="1"/>
  <c r="J17" i="8" s="1"/>
  <c r="J6" i="1"/>
  <c r="J16" i="8" s="1"/>
  <c r="J5" i="1"/>
  <c r="J15" i="8" s="1"/>
  <c r="D10" i="1"/>
  <c r="D20" i="8" s="1"/>
  <c r="D9" i="1"/>
  <c r="D19" i="8" s="1"/>
  <c r="D8" i="1"/>
  <c r="D18" i="8" s="1"/>
  <c r="D7" i="1"/>
  <c r="D6" i="1"/>
  <c r="D16" i="8" s="1"/>
  <c r="D5" i="1"/>
  <c r="D15" i="8" s="1"/>
  <c r="J50" i="8" l="1"/>
  <c r="J40" i="8"/>
  <c r="K5" i="11" s="1"/>
  <c r="D43" i="8"/>
  <c r="E8" i="11" s="1"/>
  <c r="D53" i="8"/>
  <c r="J41" i="8"/>
  <c r="K6" i="11" s="1"/>
  <c r="J51" i="8"/>
  <c r="J45" i="8"/>
  <c r="K10" i="11" s="1"/>
  <c r="J55" i="8"/>
  <c r="D40" i="8"/>
  <c r="E5" i="11" s="1"/>
  <c r="D50" i="8"/>
  <c r="D44" i="8"/>
  <c r="E9" i="11" s="1"/>
  <c r="D54" i="8"/>
  <c r="J42" i="8"/>
  <c r="K7" i="11" s="1"/>
  <c r="J52" i="8"/>
  <c r="D51" i="8"/>
  <c r="D41" i="8"/>
  <c r="E6" i="11" s="1"/>
  <c r="D55" i="8"/>
  <c r="D45" i="8"/>
  <c r="E10" i="11" s="1"/>
  <c r="J43" i="8"/>
  <c r="K8" i="11" s="1"/>
  <c r="E10" i="9"/>
  <c r="C30" i="8" s="1"/>
  <c r="E9" i="9"/>
  <c r="C29" i="8" s="1"/>
  <c r="E8" i="9"/>
  <c r="C28" i="8" s="1"/>
  <c r="E7" i="9"/>
  <c r="C27" i="8" s="1"/>
  <c r="E6" i="9"/>
  <c r="C26" i="8" s="1"/>
  <c r="E5" i="9"/>
  <c r="C25" i="8" s="1"/>
  <c r="G10" i="1"/>
  <c r="G20" i="8" s="1"/>
  <c r="G9" i="1"/>
  <c r="G19" i="8" s="1"/>
  <c r="G8" i="1"/>
  <c r="G18" i="8" s="1"/>
  <c r="G7" i="1"/>
  <c r="G17" i="8" s="1"/>
  <c r="G6" i="1"/>
  <c r="G16" i="8" s="1"/>
  <c r="G5" i="1"/>
  <c r="G15" i="8" s="1"/>
  <c r="G53" i="8" l="1"/>
  <c r="G43" i="8"/>
  <c r="H8" i="11" s="1"/>
  <c r="G40" i="8"/>
  <c r="H5" i="11" s="1"/>
  <c r="G50" i="8"/>
  <c r="G44" i="8"/>
  <c r="H9" i="11" s="1"/>
  <c r="G54" i="8"/>
  <c r="G41" i="8"/>
  <c r="H6" i="11" s="1"/>
  <c r="G51" i="8"/>
  <c r="G45" i="8"/>
  <c r="H10" i="11" s="1"/>
  <c r="G55" i="8"/>
  <c r="G52" i="8"/>
  <c r="G42" i="8"/>
  <c r="H7" i="11" s="1"/>
  <c r="F32" i="9"/>
  <c r="F10" i="9"/>
  <c r="C19" i="10"/>
  <c r="C24" i="10"/>
  <c r="C23" i="10"/>
  <c r="C22" i="10"/>
  <c r="D22" i="10" s="1"/>
  <c r="E22" i="10" s="1"/>
  <c r="D8" i="9" s="1"/>
  <c r="B28" i="8" s="1"/>
  <c r="C21" i="10"/>
  <c r="D21" i="10" s="1"/>
  <c r="C20" i="10"/>
  <c r="D20" i="10" s="1"/>
  <c r="C18" i="10"/>
  <c r="E3" i="2"/>
  <c r="D4" i="2" s="1"/>
  <c r="D3" i="2"/>
  <c r="C3" i="2"/>
  <c r="B3" i="2"/>
  <c r="B4" i="2" s="1"/>
  <c r="D16" i="4"/>
  <c r="D15" i="4"/>
  <c r="D14" i="4"/>
  <c r="D13" i="4"/>
  <c r="D12" i="4"/>
  <c r="D11" i="4"/>
  <c r="D10" i="4"/>
  <c r="D9" i="4"/>
  <c r="E3" i="4"/>
  <c r="D3" i="4"/>
  <c r="D4" i="4" s="1"/>
  <c r="C3" i="4"/>
  <c r="B3" i="4"/>
  <c r="B4" i="4" s="1"/>
  <c r="D6" i="5"/>
  <c r="D7" i="5"/>
  <c r="D8" i="5"/>
  <c r="D5" i="5"/>
  <c r="H6" i="5"/>
  <c r="I6" i="5" s="1"/>
  <c r="H7" i="5"/>
  <c r="I7" i="5" s="1"/>
  <c r="H8" i="5"/>
  <c r="I8" i="5" s="1"/>
  <c r="H5" i="5"/>
  <c r="I5" i="5" s="1"/>
  <c r="D23" i="10" l="1"/>
  <c r="E23" i="10" s="1"/>
  <c r="D9" i="9" s="1"/>
  <c r="D24" i="10"/>
  <c r="E24" i="10" s="1"/>
  <c r="E21" i="10"/>
  <c r="D7" i="9" s="1"/>
  <c r="B27" i="8" s="1"/>
  <c r="E20" i="10"/>
  <c r="F10" i="1"/>
  <c r="C10" i="1"/>
  <c r="I10" i="1"/>
  <c r="D30" i="8"/>
  <c r="B45" i="8" s="1"/>
  <c r="H10" i="9"/>
  <c r="B10" i="1"/>
  <c r="B20" i="8" s="1"/>
  <c r="B55" i="8" s="1"/>
  <c r="F7" i="9"/>
  <c r="F8" i="9"/>
  <c r="D19" i="10"/>
  <c r="E19" i="10" s="1"/>
  <c r="D6" i="9" s="1"/>
  <c r="B26" i="8" s="1"/>
  <c r="D18" i="10"/>
  <c r="E18" i="10" s="1"/>
  <c r="D5" i="9" s="1"/>
  <c r="B25" i="8" s="1"/>
  <c r="D16" i="2"/>
  <c r="D12" i="2"/>
  <c r="D14" i="2"/>
  <c r="D10" i="2"/>
  <c r="D13" i="2"/>
  <c r="D9" i="2"/>
  <c r="D15" i="2"/>
  <c r="D11" i="2"/>
  <c r="B29" i="8" l="1"/>
  <c r="F9" i="9"/>
  <c r="D29" i="8" s="1"/>
  <c r="B44" i="8" s="1"/>
  <c r="F5" i="9"/>
  <c r="B5" i="1" s="1"/>
  <c r="B15" i="8" s="1"/>
  <c r="B50" i="8" s="1"/>
  <c r="F6" i="9"/>
  <c r="F6" i="1" s="1"/>
  <c r="I9" i="1"/>
  <c r="F9" i="1"/>
  <c r="C9" i="1"/>
  <c r="I20" i="8"/>
  <c r="K10" i="1"/>
  <c r="C55" i="8"/>
  <c r="E55" i="8" s="1"/>
  <c r="I55" i="8"/>
  <c r="K55" i="8" s="1"/>
  <c r="L55" i="8" s="1"/>
  <c r="F55" i="8"/>
  <c r="H55" i="8" s="1"/>
  <c r="C20" i="8"/>
  <c r="E10" i="1"/>
  <c r="E20" i="8" s="1"/>
  <c r="D28" i="8"/>
  <c r="B43" i="8" s="1"/>
  <c r="I8" i="1"/>
  <c r="C8" i="1"/>
  <c r="F8" i="1"/>
  <c r="F20" i="8"/>
  <c r="H10" i="1"/>
  <c r="H20" i="8" s="1"/>
  <c r="D27" i="8"/>
  <c r="B42" i="8" s="1"/>
  <c r="I7" i="1"/>
  <c r="F7" i="1"/>
  <c r="C7" i="1"/>
  <c r="F45" i="8"/>
  <c r="C10" i="11"/>
  <c r="I45" i="8"/>
  <c r="C45" i="8"/>
  <c r="H9" i="9"/>
  <c r="B9" i="1"/>
  <c r="B19" i="8" s="1"/>
  <c r="B54" i="8" s="1"/>
  <c r="H8" i="9"/>
  <c r="B8" i="1"/>
  <c r="B18" i="8" s="1"/>
  <c r="B53" i="8" s="1"/>
  <c r="H7" i="9"/>
  <c r="B7" i="1"/>
  <c r="B17" i="8" s="1"/>
  <c r="B52" i="8" s="1"/>
  <c r="H5" i="9"/>
  <c r="I6" i="1" l="1"/>
  <c r="F5" i="1"/>
  <c r="D25" i="8"/>
  <c r="F11" i="9"/>
  <c r="H11" i="9" s="1"/>
  <c r="H6" i="9"/>
  <c r="C6" i="1"/>
  <c r="I5" i="1"/>
  <c r="I15" i="8" s="1"/>
  <c r="B6" i="1"/>
  <c r="B16" i="8" s="1"/>
  <c r="B51" i="8" s="1"/>
  <c r="C51" i="8" s="1"/>
  <c r="E51" i="8" s="1"/>
  <c r="D26" i="8"/>
  <c r="B41" i="8" s="1"/>
  <c r="C41" i="8" s="1"/>
  <c r="C5" i="1"/>
  <c r="F53" i="8"/>
  <c r="H53" i="8" s="1"/>
  <c r="C53" i="8"/>
  <c r="E53" i="8" s="1"/>
  <c r="I53" i="8"/>
  <c r="K53" i="8" s="1"/>
  <c r="L53" i="8" s="1"/>
  <c r="E45" i="8"/>
  <c r="F10" i="11" s="1"/>
  <c r="D10" i="11"/>
  <c r="C17" i="8"/>
  <c r="E7" i="1"/>
  <c r="E17" i="8" s="1"/>
  <c r="I18" i="8"/>
  <c r="K8" i="1"/>
  <c r="C16" i="8"/>
  <c r="E6" i="1"/>
  <c r="E16" i="8" s="1"/>
  <c r="F44" i="8"/>
  <c r="I44" i="8"/>
  <c r="C9" i="11"/>
  <c r="C44" i="8"/>
  <c r="I52" i="8"/>
  <c r="F52" i="8"/>
  <c r="H52" i="8" s="1"/>
  <c r="C52" i="8"/>
  <c r="E52" i="8" s="1"/>
  <c r="J10" i="11"/>
  <c r="K45" i="8"/>
  <c r="L10" i="11" s="1"/>
  <c r="F17" i="8"/>
  <c r="H7" i="1"/>
  <c r="H17" i="8" s="1"/>
  <c r="F43" i="8"/>
  <c r="C43" i="8"/>
  <c r="C8" i="11"/>
  <c r="I43" i="8"/>
  <c r="F16" i="8"/>
  <c r="H6" i="1"/>
  <c r="H16" i="8" s="1"/>
  <c r="C19" i="8"/>
  <c r="E9" i="1"/>
  <c r="E19" i="8" s="1"/>
  <c r="C15" i="8"/>
  <c r="E5" i="1"/>
  <c r="E15" i="8" s="1"/>
  <c r="F50" i="8"/>
  <c r="H50" i="8" s="1"/>
  <c r="C50" i="8"/>
  <c r="E50" i="8" s="1"/>
  <c r="I50" i="8"/>
  <c r="K50" i="8" s="1"/>
  <c r="L50" i="8" s="1"/>
  <c r="F54" i="8"/>
  <c r="H54" i="8" s="1"/>
  <c r="C54" i="8"/>
  <c r="E54" i="8" s="1"/>
  <c r="I54" i="8"/>
  <c r="K54" i="8" s="1"/>
  <c r="L54" i="8" s="1"/>
  <c r="I17" i="8"/>
  <c r="K7" i="1"/>
  <c r="F18" i="8"/>
  <c r="H8" i="1"/>
  <c r="H18" i="8" s="1"/>
  <c r="I16" i="8"/>
  <c r="K6" i="1"/>
  <c r="F19" i="8"/>
  <c r="H9" i="1"/>
  <c r="H19" i="8" s="1"/>
  <c r="F15" i="8"/>
  <c r="H5" i="1"/>
  <c r="H15" i="8" s="1"/>
  <c r="H45" i="8"/>
  <c r="I10" i="11" s="1"/>
  <c r="G10" i="11"/>
  <c r="I42" i="8"/>
  <c r="C7" i="11"/>
  <c r="F42" i="8"/>
  <c r="C42" i="8"/>
  <c r="C18" i="8"/>
  <c r="E8" i="1"/>
  <c r="E18" i="8" s="1"/>
  <c r="I41" i="8"/>
  <c r="L10" i="1"/>
  <c r="L20" i="8" s="1"/>
  <c r="M10" i="8" s="1"/>
  <c r="N10" i="8" s="1"/>
  <c r="K20" i="8"/>
  <c r="I19" i="8"/>
  <c r="K9" i="1"/>
  <c r="B40" i="8"/>
  <c r="F51" i="8" l="1"/>
  <c r="H51" i="8" s="1"/>
  <c r="K5" i="1"/>
  <c r="I51" i="8"/>
  <c r="K51" i="8" s="1"/>
  <c r="L51" i="8" s="1"/>
  <c r="C6" i="11"/>
  <c r="D31" i="8"/>
  <c r="F41" i="8"/>
  <c r="G6" i="11" s="1"/>
  <c r="L45" i="8"/>
  <c r="M10" i="11" s="1"/>
  <c r="N10" i="11" s="1"/>
  <c r="H44" i="8"/>
  <c r="I9" i="11" s="1"/>
  <c r="G9" i="11"/>
  <c r="H41" i="8"/>
  <c r="I6" i="11" s="1"/>
  <c r="H42" i="8"/>
  <c r="I7" i="11" s="1"/>
  <c r="G7" i="11"/>
  <c r="L7" i="1"/>
  <c r="L17" i="8" s="1"/>
  <c r="M7" i="8" s="1"/>
  <c r="N7" i="8" s="1"/>
  <c r="K17" i="8"/>
  <c r="E43" i="8"/>
  <c r="F8" i="11" s="1"/>
  <c r="D8" i="11"/>
  <c r="L9" i="1"/>
  <c r="L19" i="8" s="1"/>
  <c r="M9" i="8" s="1"/>
  <c r="N9" i="8" s="1"/>
  <c r="K19" i="8"/>
  <c r="E41" i="8"/>
  <c r="F6" i="11" s="1"/>
  <c r="D6" i="11"/>
  <c r="H43" i="8"/>
  <c r="I8" i="11" s="1"/>
  <c r="G8" i="11"/>
  <c r="K52" i="8"/>
  <c r="L52" i="8" s="1"/>
  <c r="E42" i="8"/>
  <c r="F7" i="11" s="1"/>
  <c r="D7" i="11"/>
  <c r="F40" i="8"/>
  <c r="I40" i="8"/>
  <c r="C5" i="11"/>
  <c r="C40" i="8"/>
  <c r="L6" i="1"/>
  <c r="L16" i="8" s="1"/>
  <c r="M6" i="8" s="1"/>
  <c r="N6" i="8" s="1"/>
  <c r="K16" i="8"/>
  <c r="D9" i="11"/>
  <c r="E44" i="8"/>
  <c r="F9" i="11" s="1"/>
  <c r="J6" i="11"/>
  <c r="K41" i="8"/>
  <c r="J7" i="11"/>
  <c r="K42" i="8"/>
  <c r="L7" i="11" s="1"/>
  <c r="J8" i="11"/>
  <c r="K43" i="8"/>
  <c r="L5" i="1"/>
  <c r="L15" i="8" s="1"/>
  <c r="M5" i="8" s="1"/>
  <c r="N5" i="8" s="1"/>
  <c r="K15" i="8"/>
  <c r="K44" i="8"/>
  <c r="J9" i="11"/>
  <c r="L8" i="1"/>
  <c r="L18" i="8" s="1"/>
  <c r="M8" i="8" s="1"/>
  <c r="N8" i="8" s="1"/>
  <c r="K18" i="8"/>
  <c r="L42" i="8" l="1"/>
  <c r="M7" i="11" s="1"/>
  <c r="N7" i="11" s="1"/>
  <c r="L44" i="8"/>
  <c r="M9" i="11" s="1"/>
  <c r="N9" i="11" s="1"/>
  <c r="L9" i="11"/>
  <c r="L41" i="8"/>
  <c r="M6" i="11" s="1"/>
  <c r="N6" i="11" s="1"/>
  <c r="L6" i="11"/>
  <c r="K40" i="8"/>
  <c r="J5" i="11"/>
  <c r="D5" i="11"/>
  <c r="E40" i="8"/>
  <c r="F5" i="11" s="1"/>
  <c r="L43" i="8"/>
  <c r="M8" i="11" s="1"/>
  <c r="N8" i="11" s="1"/>
  <c r="L8" i="11"/>
  <c r="H40" i="8"/>
  <c r="I5" i="11" s="1"/>
  <c r="G5" i="11"/>
  <c r="L40" i="8" l="1"/>
  <c r="M5" i="11" s="1"/>
  <c r="N5" i="11" s="1"/>
  <c r="L5" i="11"/>
  <c r="E7" i="5" l="1"/>
  <c r="F7" i="5" s="1"/>
  <c r="E6" i="5"/>
  <c r="F6" i="5"/>
  <c r="E5" i="5"/>
  <c r="E8" i="5" s="1"/>
  <c r="F8" i="5" s="1"/>
  <c r="F5" i="5"/>
</calcChain>
</file>

<file path=xl/sharedStrings.xml><?xml version="1.0" encoding="utf-8"?>
<sst xmlns="http://schemas.openxmlformats.org/spreadsheetml/2006/main" count="821" uniqueCount="183">
  <si>
    <t>FY26 DOD Fixed Wing Aviation Reimbursable Rates</t>
  </si>
  <si>
    <t>Aircraft</t>
  </si>
  <si>
    <t>DoD</t>
  </si>
  <si>
    <t>Federal Agency</t>
  </si>
  <si>
    <t>FMS</t>
  </si>
  <si>
    <t>All Other Users</t>
  </si>
  <si>
    <t xml:space="preserve">3 yr Avg </t>
  </si>
  <si>
    <t>O&amp;M</t>
  </si>
  <si>
    <t>MilPers</t>
  </si>
  <si>
    <t>Total</t>
  </si>
  <si>
    <t>MilPersFMS</t>
  </si>
  <si>
    <t>Asset Utl 4%</t>
  </si>
  <si>
    <t>% change</t>
  </si>
  <si>
    <t>RC 12</t>
  </si>
  <si>
    <t>C-12</t>
  </si>
  <si>
    <t>C-26</t>
  </si>
  <si>
    <t>C-37</t>
  </si>
  <si>
    <t>UC-35</t>
  </si>
  <si>
    <t xml:space="preserve">ARL (EO-5) </t>
  </si>
  <si>
    <t>FY25 DOD Fixed Wing Aviation Reimbursable Rates</t>
  </si>
  <si>
    <t>FY24 DOD Fixed Wing Aviation Reimbursable Rates (FY22-24 3-year Average)</t>
  </si>
  <si>
    <t>DASA-CE/FW Project Office:  Questions and comments as of 8/24/23</t>
  </si>
  <si>
    <t>Q1. I am tracking the cost for RC-12 significantly increased, however the flight hours stayed fairly consistent to last year’s flight hours, why?</t>
  </si>
  <si>
    <t>A1. The increase in Cost per FH is the result of us receiving more actuate CLS cost data. This data revealed that we had underestimated the CLS cost data for RC-12. Also, see the formula in answer A2.</t>
  </si>
  <si>
    <t>Q2. For the C-12 &amp; C-26 there were increases in flight hours, and cost decrease?</t>
  </si>
  <si>
    <r>
      <t xml:space="preserve">A2. The </t>
    </r>
    <r>
      <rPr>
        <b/>
        <i/>
        <sz val="11"/>
        <color theme="1"/>
        <rFont val="Aptos Narrow"/>
        <family val="2"/>
        <scheme val="minor"/>
      </rPr>
      <t>Cost per FH</t>
    </r>
    <r>
      <rPr>
        <sz val="11"/>
        <color theme="1"/>
        <rFont val="Aptos Narrow"/>
        <family val="2"/>
        <scheme val="minor"/>
      </rPr>
      <t xml:space="preserve"> is normally inversely proportional to the flying hours. Therefore, as the flying hours increase the </t>
    </r>
    <r>
      <rPr>
        <b/>
        <i/>
        <sz val="11"/>
        <color theme="1"/>
        <rFont val="Aptos Narrow"/>
        <family val="2"/>
        <scheme val="minor"/>
      </rPr>
      <t>Cost per FH</t>
    </r>
    <r>
      <rPr>
        <sz val="11"/>
        <color theme="1"/>
        <rFont val="Aptos Narrow"/>
        <family val="2"/>
        <scheme val="minor"/>
      </rPr>
      <t xml:space="preserve"> will decrease.</t>
    </r>
  </si>
  <si>
    <t>This is what is happening in the case of the C-12 and C-26 aircraft this cycle, but some of the cost is unpredictable.</t>
  </si>
  <si>
    <t>Q3. Also are there any major changes to the contract that would affect the cost per flight hour?</t>
  </si>
  <si>
    <t>A3. None in this year, but we anticipate next year maybe affected because of the divestment of airframes over the next two years.</t>
  </si>
  <si>
    <t>FY23 DOD Fixed Wing Aviation Reimbursable Rates (FY21-23 3-year Average)</t>
  </si>
  <si>
    <t>FY22 DOD Fixed Wing Aviation Reimbursable Rates (FY20-22 3-year Average)</t>
  </si>
  <si>
    <t xml:space="preserve"> FY25 DOD Fixed Wing Aviation Reimbursable Rates (From FY25 Summary Tab)</t>
  </si>
  <si>
    <t>Total FY25</t>
  </si>
  <si>
    <t>% Change</t>
  </si>
  <si>
    <t>ARL (EO-5)</t>
  </si>
  <si>
    <t xml:space="preserve"> FY26 DOD Fixed Wing Aviation Reimbursable Rates (From FY26 Summary Tab)</t>
  </si>
  <si>
    <t>O&amp;M FY 25</t>
  </si>
  <si>
    <t>O&amp;M FY 24</t>
  </si>
  <si>
    <t>O&amp;M FY 23</t>
  </si>
  <si>
    <t>O&amp;M FY 22</t>
  </si>
  <si>
    <t>O&amp;M FY 21</t>
  </si>
  <si>
    <t>O&amp;M FY 20</t>
  </si>
  <si>
    <t>O&amp;M FY 19</t>
  </si>
  <si>
    <t>O&amp;M FY 18</t>
  </si>
  <si>
    <t>O&amp;M FY 17</t>
  </si>
  <si>
    <t>Fuel</t>
  </si>
  <si>
    <t>Other(CLS)</t>
  </si>
  <si>
    <t>C-20</t>
  </si>
  <si>
    <t>3-Year Average Escalation Factors</t>
  </si>
  <si>
    <t>FY25 to FY26</t>
  </si>
  <si>
    <t>FY24 to FY25</t>
  </si>
  <si>
    <t>FY26 DOD Fixed Wing Aviation Reimbursable Rates (FY24-26 3-year Average)</t>
  </si>
  <si>
    <t>Dropped</t>
  </si>
  <si>
    <t xml:space="preserve">C-20 </t>
  </si>
  <si>
    <t>FY25 DOD Fixed Wing Aviation Reimbursable Rates (FY23-25 3-year Average)</t>
  </si>
  <si>
    <t>O&amp;M FY 20 (3-year average)</t>
  </si>
  <si>
    <t>C-20s dropped</t>
  </si>
  <si>
    <t>FY18 DoD O&amp;M ($FY18)</t>
  </si>
  <si>
    <t>FY18 DoD O&amp;M ($FY19)</t>
  </si>
  <si>
    <t>Delta FY18  to FY19  ($FY19)</t>
  </si>
  <si>
    <t>(From FY26 O&amp;M and MILPERS) FY26 DOD Fixed Wing Aviation Reimbursable Rates (To Comparison tab)</t>
  </si>
  <si>
    <t>(From FY25 O&amp;M and MILPERS) FY25 DOD Fixed Wing Aviation Reimbursable Rates (To Comparison tab)</t>
  </si>
  <si>
    <t>(From FY24 O&amp;M and MILPERS) FY24 DOD Fixed Wing Aviation Reimbursable Rates (To Comparison tab)</t>
  </si>
  <si>
    <t>NOTES:</t>
  </si>
  <si>
    <t>O&amp;M $/Hr ($FY25)</t>
  </si>
  <si>
    <t>DHC-7 (Dash-7):</t>
  </si>
  <si>
    <t>FY25-FY24 (with inflation only)</t>
  </si>
  <si>
    <t>Inflation Factor</t>
  </si>
  <si>
    <t xml:space="preserve">This is the name of the aircraft, a short takeoff and landing (STOL) transport aircraft developed by De Havilland Canada. </t>
  </si>
  <si>
    <t>Total O&amp;M</t>
  </si>
  <si>
    <t>Total O&amp;M % change</t>
  </si>
  <si>
    <t>ARL (Airborne Reconnaissance Low):</t>
  </si>
  <si>
    <t>FY23 to FY25</t>
  </si>
  <si>
    <t xml:space="preserve">This is the name of a US Army program that uses modified DHC-7 aircraft for intelligence gathering and surveillance. </t>
  </si>
  <si>
    <t>EO-5:</t>
  </si>
  <si>
    <t xml:space="preserve">This is the US Army designation for the DHC-7 aircraft used in the ARL program. </t>
  </si>
  <si>
    <t>EO-5C (ARL-M):</t>
  </si>
  <si>
    <t xml:space="preserve">This is a specific variant of the ARL, the ARL-M (Airborne Reconnaissance Low - Multi-sensor), which combines various sensor systems for intelligence gathering. </t>
  </si>
  <si>
    <t xml:space="preserve">Therefore, while the EO-5C is a DHC-7 aircraft, it is a specific, modified version used for a particular military role. </t>
  </si>
  <si>
    <t>O&amp;M $/Hr ($FY24)</t>
  </si>
  <si>
    <t>O&amp;M $/Hr ($FY23)</t>
  </si>
  <si>
    <t>DASA-CE:  comments DASA-CE submitted to FW project office 8/28/22</t>
  </si>
  <si>
    <t>Questions:</t>
  </si>
  <si>
    <r>
      <t>1.</t>
    </r>
    <r>
      <rPr>
        <sz val="7"/>
        <color theme="1"/>
        <rFont val="Times New Roman"/>
        <family val="1"/>
      </rPr>
      <t xml:space="preserve">       </t>
    </r>
    <r>
      <rPr>
        <sz val="11"/>
        <color theme="1"/>
        <rFont val="Aptos Narrow"/>
        <family val="2"/>
        <scheme val="minor"/>
      </rPr>
      <t>Contract start and end date and type of contract?</t>
    </r>
  </si>
  <si>
    <r>
      <t>2.</t>
    </r>
    <r>
      <rPr>
        <sz val="7"/>
        <color theme="1"/>
        <rFont val="Times New Roman"/>
        <family val="1"/>
      </rPr>
      <t xml:space="preserve">       </t>
    </r>
    <r>
      <rPr>
        <sz val="11"/>
        <color theme="1"/>
        <rFont val="Aptos Narrow"/>
        <family val="2"/>
        <scheme val="minor"/>
      </rPr>
      <t>What types of things are covered under the contract?</t>
    </r>
  </si>
  <si>
    <r>
      <t>3.</t>
    </r>
    <r>
      <rPr>
        <sz val="7"/>
        <color theme="1"/>
        <rFont val="Times New Roman"/>
        <family val="1"/>
      </rPr>
      <t xml:space="preserve">       </t>
    </r>
    <r>
      <rPr>
        <sz val="11"/>
        <color theme="1"/>
        <rFont val="Aptos Narrow"/>
        <family val="2"/>
        <scheme val="minor"/>
      </rPr>
      <t xml:space="preserve">Do you have any notes for significant changes to the aircraft flight hours or cost?  Specifically, C-12, C-26, C-37, UC-35, or any other information.  For example, was the aircraft down for maintenance, aircraft new to the contract therefore increase in CLS cost, quantity changes, etc.  Any notes you have would be very helpful.  </t>
    </r>
  </si>
  <si>
    <t>Notes: submitted from FW Project Office Mr. Burl Peterson 9/12/22</t>
  </si>
  <si>
    <r>
      <t>1.</t>
    </r>
    <r>
      <rPr>
        <sz val="7"/>
        <color theme="1"/>
        <rFont val="Times New Roman"/>
        <family val="1"/>
      </rPr>
      <t xml:space="preserve">       </t>
    </r>
    <r>
      <rPr>
        <sz val="11"/>
        <color theme="1"/>
        <rFont val="Aptos Narrow"/>
        <family val="2"/>
        <scheme val="minor"/>
      </rPr>
      <t>C-12 and C-26: The increase in the cost per FH are the result of labor cost adjustments to the contract that were applied in FY21 and a reduction in flying hours. Although C-12 hours increase from last year they are still down compared to an average of the last five years.</t>
    </r>
  </si>
  <si>
    <t>UC-35: The increase in the cost per FH are the result of labor cost adjustments to the contract that were applied in FY21 and a heavy rotation of aircraft in maintenance and modification. Also, the UC-35 fleet experience a higher-than-normal number of incidents which add to the operating cost.</t>
  </si>
  <si>
    <t>C-37: The decrease in the cost per FH are the result of reduction in hours flown by the two of the three aircraft that are in service. One aircraft has been down for maintenance for an extended amount of time.  Also, there were fewer high-cost maintenance items performed.</t>
  </si>
  <si>
    <t>FY 2024 CLS Cost Per Flight Hour (Non-Deployed Aircraft)</t>
  </si>
  <si>
    <t>FY24</t>
  </si>
  <si>
    <t>FY23</t>
  </si>
  <si>
    <t>FY22</t>
  </si>
  <si>
    <t>FY21</t>
  </si>
  <si>
    <t>FY20</t>
  </si>
  <si>
    <t>Flt Hrs</t>
  </si>
  <si>
    <t>$ / FH</t>
  </si>
  <si>
    <r>
      <t>RC-12</t>
    </r>
    <r>
      <rPr>
        <b/>
        <vertAlign val="superscript"/>
        <sz val="11"/>
        <color theme="1"/>
        <rFont val="Calibri"/>
        <family val="2"/>
      </rPr>
      <t>[1]</t>
    </r>
  </si>
  <si>
    <t>C-23</t>
  </si>
  <si>
    <r>
      <t>EO-5 (ARL)</t>
    </r>
    <r>
      <rPr>
        <b/>
        <vertAlign val="superscript"/>
        <sz val="11"/>
        <color theme="1"/>
        <rFont val="Calibri"/>
        <family val="2"/>
      </rPr>
      <t>[2]</t>
    </r>
  </si>
  <si>
    <t>Note [1],[2]:</t>
  </si>
  <si>
    <t xml:space="preserve"> Both aircraft models are scheduled for divestiture from the Army Fixed Wing Fleet. The EO-5 by July 31, 2025, and the RC-12 by September 30, 2025.</t>
  </si>
  <si>
    <t>FY 2023 CLS Cost Per Flight Hour (Non-Deployed Aircraft)</t>
  </si>
  <si>
    <t>FY19</t>
  </si>
  <si>
    <t> </t>
  </si>
  <si>
    <t>RC-12</t>
  </si>
  <si>
    <t>EO-5 (ARL)</t>
  </si>
  <si>
    <t xml:space="preserve">Notes: </t>
  </si>
  <si>
    <t>DLA Memo</t>
  </si>
  <si>
    <t>Fuel Consumption Rates</t>
  </si>
  <si>
    <t>JP-4</t>
  </si>
  <si>
    <t>JP-8</t>
  </si>
  <si>
    <t>Oil</t>
  </si>
  <si>
    <t>standard price from PB_2026_WCF_Rates memo dtd 07/17/2025</t>
  </si>
  <si>
    <t>(RC-7)</t>
  </si>
  <si>
    <t xml:space="preserve">DHC-7 </t>
  </si>
  <si>
    <t>FY 24 Fuel Price*</t>
  </si>
  <si>
    <t xml:space="preserve">Total Fuel Cost </t>
  </si>
  <si>
    <t>Misc**</t>
  </si>
  <si>
    <t>FWIC</t>
  </si>
  <si>
    <t>MDS</t>
  </si>
  <si>
    <t>SYSTEMS</t>
  </si>
  <si>
    <t>TYPE</t>
  </si>
  <si>
    <t>FUEL Type 1</t>
  </si>
  <si>
    <t>JP-4        Gallons / Hour</t>
  </si>
  <si>
    <t>FUEL Type 2</t>
  </si>
  <si>
    <t>JP-8        Gallons / Hour</t>
  </si>
  <si>
    <t>Oil Use        Quarts / Hour</t>
  </si>
  <si>
    <t>C003</t>
  </si>
  <si>
    <t>C-12A</t>
  </si>
  <si>
    <t>HURON</t>
  </si>
  <si>
    <t>HOUR</t>
  </si>
  <si>
    <t>C-12C</t>
  </si>
  <si>
    <t>C-12D</t>
  </si>
  <si>
    <t>C-12F</t>
  </si>
  <si>
    <t xml:space="preserve"> </t>
  </si>
  <si>
    <t>C-21</t>
  </si>
  <si>
    <t>JCA</t>
  </si>
  <si>
    <t>C005</t>
  </si>
  <si>
    <t>RC-12G</t>
  </si>
  <si>
    <t>RC-7</t>
  </si>
  <si>
    <t>C001</t>
  </si>
  <si>
    <t>U-21A</t>
  </si>
  <si>
    <t>UTE</t>
  </si>
  <si>
    <t>U-21G</t>
  </si>
  <si>
    <t>C004</t>
  </si>
  <si>
    <t>UV-18A</t>
  </si>
  <si>
    <t>Hourly Rate</t>
  </si>
  <si>
    <t>E-5</t>
  </si>
  <si>
    <t>E-6</t>
  </si>
  <si>
    <t>WO-2</t>
  </si>
  <si>
    <t>WO-3</t>
  </si>
  <si>
    <t>Average</t>
  </si>
  <si>
    <t>Crew Size</t>
  </si>
  <si>
    <t>WO</t>
  </si>
  <si>
    <t>Enlisted</t>
  </si>
  <si>
    <t>Hourly Cost</t>
  </si>
  <si>
    <t>DHC-7</t>
  </si>
  <si>
    <t>MILITARY COMPOSITE STANDARD PAY AND REIMBURSEMENT RATES</t>
  </si>
  <si>
    <t>DEPARTMENT OF THE ARMY</t>
  </si>
  <si>
    <t>FOR FISCAL YEAR 2026</t>
  </si>
  <si>
    <t>Military Pay Grade</t>
  </si>
  <si>
    <t>Average Basic Pay</t>
  </si>
  <si>
    <t>Annual DOD Composite Rate</t>
  </si>
  <si>
    <t>Annual Acceleration factor</t>
  </si>
  <si>
    <t>MILPERS FMS w/ Fringe Benefits</t>
  </si>
  <si>
    <t>Annual Rate Billable to Other Federal Agencies</t>
  </si>
  <si>
    <t>MILPERS w/ Fringe Benefits</t>
  </si>
  <si>
    <t>Annual Acceleration Factor</t>
  </si>
  <si>
    <t xml:space="preserve"> Covers medical health care costs of active duty personnel and their dependents</t>
  </si>
  <si>
    <t>https://comptroller.defense.gov/Portals/45/documents/rates/fy2026/2026_k.pdf</t>
  </si>
  <si>
    <t>Operations &amp; Maintenance Army (OMA) Appropriation</t>
  </si>
  <si>
    <t>ARMY</t>
  </si>
  <si>
    <t xml:space="preserve">Base Year = </t>
  </si>
  <si>
    <t>Fiscal Year</t>
  </si>
  <si>
    <t>Inflation Rate %</t>
  </si>
  <si>
    <t>Raw Index</t>
  </si>
  <si>
    <t>Weighted Index</t>
  </si>
  <si>
    <t>Budget Year Index</t>
  </si>
  <si>
    <t>Budget Year Inflation Rate %</t>
  </si>
  <si>
    <t>$154.14 per barrel</t>
  </si>
  <si>
    <t>as of 9/17/25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</si>
</sst>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0.000_);[Red]\(#,##0.000\)"/>
    <numFmt numFmtId="167" formatCode="_(&quot;$&quot;* #,##0_);_(&quot;$&quot;* \(#,##0\);_(&quot;$&quot;* &quot;-&quot;??_);_(@_)"/>
    <numFmt numFmtId="168" formatCode="0.0000"/>
    <numFmt numFmtId="169" formatCode="&quot;$&quot;#,##0"/>
    <numFmt numFmtId="170" formatCode="0.000"/>
    <numFmt numFmtId="171" formatCode="[$-409]d\-mmm\-yy;@"/>
  </numFmts>
  <fonts count="37"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color theme="1"/>
      <name val="Calibri"/>
      <family val="2"/>
    </font>
    <font>
      <sz val="12"/>
      <color rgb="FF000000"/>
      <name val="Calibri"/>
      <family val="2"/>
    </font>
    <font>
      <u/>
      <sz val="11"/>
      <color theme="10"/>
      <name val="Aptos Narrow"/>
      <family val="2"/>
      <scheme val="minor"/>
    </font>
    <font>
      <sz val="11"/>
      <color rgb="FF000000"/>
      <name val="Aptos Narrow"/>
      <family val="2"/>
      <scheme val="minor"/>
    </font>
    <font>
      <b/>
      <sz val="10"/>
      <name val="Arial"/>
      <family val="2"/>
    </font>
    <font>
      <sz val="10"/>
      <name val="Arial"/>
      <family val="2"/>
    </font>
    <font>
      <b/>
      <sz val="14"/>
      <color rgb="FF000000"/>
      <name val="Calibri"/>
      <family val="2"/>
    </font>
    <font>
      <b/>
      <sz val="11"/>
      <color rgb="FF000000"/>
      <name val="Calibri"/>
      <family val="2"/>
    </font>
    <font>
      <sz val="11"/>
      <color rgb="FF000000"/>
      <name val="Calibri"/>
      <family val="2"/>
    </font>
    <font>
      <b/>
      <sz val="12"/>
      <color rgb="FF000000"/>
      <name val="Calibri"/>
      <family val="2"/>
    </font>
    <font>
      <b/>
      <sz val="14"/>
      <color theme="1"/>
      <name val="Aptos Narrow"/>
      <family val="2"/>
      <scheme val="minor"/>
    </font>
    <font>
      <b/>
      <vertAlign val="superscript"/>
      <sz val="11"/>
      <color theme="1"/>
      <name val="Calibri"/>
      <family val="2"/>
    </font>
    <font>
      <b/>
      <sz val="12"/>
      <color theme="1"/>
      <name val="Aptos Narrow"/>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b/>
      <i/>
      <sz val="11"/>
      <color theme="1"/>
      <name val="Aptos Narrow"/>
      <family val="2"/>
      <scheme val="minor"/>
    </font>
    <font>
      <sz val="7"/>
      <color theme="1"/>
      <name val="Times New Roman"/>
      <family val="1"/>
    </font>
    <font>
      <sz val="12"/>
      <color rgb="FF000000"/>
      <name val="Arial"/>
      <family val="2"/>
    </font>
    <font>
      <sz val="12"/>
      <name val="Arial"/>
      <family val="2"/>
    </font>
    <font>
      <b/>
      <sz val="11"/>
      <name val="Aptos Narrow"/>
      <family val="2"/>
      <scheme val="minor"/>
    </font>
    <font>
      <sz val="11"/>
      <name val="Aptos Narrow"/>
      <family val="2"/>
      <scheme val="minor"/>
    </font>
    <font>
      <b/>
      <sz val="11"/>
      <color rgb="FFFFFFFF"/>
      <name val="Arial"/>
      <family val="2"/>
    </font>
    <font>
      <b/>
      <sz val="10"/>
      <color rgb="FFFFFFFF"/>
      <name val="Arial"/>
      <family val="2"/>
    </font>
    <font>
      <b/>
      <sz val="8"/>
      <name val="Arial"/>
      <family val="2"/>
    </font>
    <font>
      <b/>
      <sz val="9"/>
      <color rgb="FFFFFFFF"/>
      <name val="Arial"/>
      <family val="2"/>
    </font>
    <font>
      <sz val="11"/>
      <name val="Arial"/>
      <family val="2"/>
    </font>
    <font>
      <b/>
      <sz val="11"/>
      <color theme="0"/>
      <name val="Arial"/>
      <family val="2"/>
    </font>
    <font>
      <b/>
      <sz val="10"/>
      <color indexed="9"/>
      <name val="Arial"/>
      <family val="2"/>
    </font>
    <font>
      <b/>
      <sz val="11"/>
      <color indexed="9"/>
      <name val="Arial"/>
      <family val="2"/>
    </font>
    <font>
      <b/>
      <sz val="9"/>
      <color indexed="9"/>
      <name val="Arial"/>
      <family val="2"/>
    </font>
    <font>
      <b/>
      <sz val="12"/>
      <color theme="1"/>
      <name val="Arial"/>
      <family val="2"/>
    </font>
  </fonts>
  <fills count="20">
    <fill>
      <patternFill patternType="none"/>
    </fill>
    <fill>
      <patternFill patternType="gray125"/>
    </fill>
    <fill>
      <patternFill patternType="solid">
        <fgColor rgb="FF9BC2E6"/>
        <bgColor rgb="FF000000"/>
      </patternFill>
    </fill>
    <fill>
      <patternFill patternType="solid">
        <fgColor rgb="FFFFFF00"/>
        <bgColor indexed="64"/>
      </patternFill>
    </fill>
    <fill>
      <patternFill patternType="solid">
        <fgColor theme="9"/>
        <bgColor indexed="64"/>
      </patternFill>
    </fill>
    <fill>
      <patternFill patternType="solid">
        <fgColor theme="9"/>
        <bgColor rgb="FF000000"/>
      </patternFill>
    </fill>
    <fill>
      <patternFill patternType="solid">
        <fgColor rgb="FFFFC000"/>
        <bgColor indexed="64"/>
      </patternFill>
    </fill>
    <fill>
      <patternFill patternType="solid">
        <fgColor theme="7"/>
        <bgColor indexed="64"/>
      </patternFill>
    </fill>
    <fill>
      <patternFill patternType="solid">
        <fgColor theme="5" tint="0.39997558519241921"/>
        <bgColor indexed="64"/>
      </patternFill>
    </fill>
    <fill>
      <patternFill patternType="solid">
        <fgColor rgb="FF00B050"/>
        <bgColor rgb="FF000000"/>
      </patternFill>
    </fill>
    <fill>
      <patternFill patternType="solid">
        <fgColor theme="0"/>
        <bgColor indexed="64"/>
      </patternFill>
    </fill>
    <fill>
      <patternFill patternType="solid">
        <fgColor rgb="FFFF0000"/>
        <bgColor rgb="FF000000"/>
      </patternFill>
    </fill>
    <fill>
      <patternFill patternType="solid">
        <fgColor rgb="FFFF0000"/>
        <bgColor indexed="64"/>
      </patternFill>
    </fill>
    <fill>
      <patternFill patternType="solid">
        <fgColor theme="9" tint="-0.249977111117893"/>
        <bgColor indexed="64"/>
      </patternFill>
    </fill>
    <fill>
      <patternFill patternType="solid">
        <fgColor rgb="FF006600"/>
        <bgColor rgb="FF000000"/>
      </patternFill>
    </fill>
    <fill>
      <patternFill patternType="solid">
        <fgColor rgb="FFCC99FF"/>
        <bgColor rgb="FF000000"/>
      </patternFill>
    </fill>
    <fill>
      <patternFill patternType="solid">
        <fgColor rgb="FFFFFF00"/>
        <bgColor rgb="FF000000"/>
      </patternFill>
    </fill>
    <fill>
      <patternFill patternType="solid">
        <fgColor rgb="FF006600"/>
        <bgColor indexed="64"/>
      </patternFill>
    </fill>
    <fill>
      <patternFill patternType="solid">
        <fgColor indexed="46"/>
        <bgColor indexed="64"/>
      </patternFill>
    </fill>
    <fill>
      <patternFill patternType="solid">
        <fgColor theme="3" tint="0.749992370372631"/>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rgb="FF000000"/>
      </bottom>
      <diagonal/>
    </border>
    <border>
      <left/>
      <right/>
      <top/>
      <bottom style="double">
        <color auto="1"/>
      </bottom>
      <diagonal/>
    </border>
    <border>
      <left/>
      <right/>
      <top style="double">
        <color auto="1"/>
      </top>
      <bottom/>
      <diagonal/>
    </border>
    <border>
      <left/>
      <right style="medium">
        <color indexed="64"/>
      </right>
      <top style="medium">
        <color indexed="64"/>
      </top>
      <bottom/>
      <diagonal/>
    </border>
    <border>
      <left style="medium">
        <color indexed="64"/>
      </left>
      <right/>
      <top/>
      <bottom/>
      <diagonal/>
    </border>
    <border>
      <left style="medium">
        <color indexed="64"/>
      </left>
      <right style="double">
        <color auto="1"/>
      </right>
      <top style="double">
        <color auto="1"/>
      </top>
      <bottom/>
      <diagonal/>
    </border>
    <border>
      <left/>
      <right style="medium">
        <color indexed="64"/>
      </right>
      <top style="double">
        <color auto="1"/>
      </top>
      <bottom/>
      <diagonal/>
    </border>
    <border>
      <left style="medium">
        <color indexed="64"/>
      </left>
      <right style="double">
        <color auto="1"/>
      </right>
      <top/>
      <bottom style="double">
        <color auto="1"/>
      </bottom>
      <diagonal/>
    </border>
    <border>
      <left/>
      <right style="medium">
        <color indexed="64"/>
      </right>
      <top/>
      <bottom style="double">
        <color auto="1"/>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top/>
      <bottom style="double">
        <color rgb="FF000000"/>
      </bottom>
      <diagonal/>
    </border>
    <border>
      <left/>
      <right style="medium">
        <color indexed="64"/>
      </right>
      <top/>
      <bottom style="double">
        <color rgb="FF000000"/>
      </bottom>
      <diagonal/>
    </border>
    <border>
      <left style="medium">
        <color indexed="64"/>
      </left>
      <right style="double">
        <color indexed="64"/>
      </right>
      <top/>
      <bottom style="double">
        <color rgb="FF000000"/>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19" fillId="0" borderId="0"/>
    <xf numFmtId="44" fontId="19" fillId="0" borderId="0" applyFont="0" applyFill="0" applyBorder="0" applyAlignment="0" applyProtection="0"/>
  </cellStyleXfs>
  <cellXfs count="343">
    <xf numFmtId="0" fontId="0" fillId="0" borderId="0" xfId="0"/>
    <xf numFmtId="0" fontId="4" fillId="0" borderId="0" xfId="0" applyFont="1"/>
    <xf numFmtId="3" fontId="4" fillId="0" borderId="0" xfId="0" applyNumberFormat="1" applyFont="1"/>
    <xf numFmtId="0" fontId="6" fillId="0" borderId="0" xfId="4"/>
    <xf numFmtId="0" fontId="0" fillId="0" borderId="0" xfId="0" applyBorder="1"/>
    <xf numFmtId="0" fontId="0" fillId="0" borderId="3" xfId="0" applyBorder="1"/>
    <xf numFmtId="0" fontId="0" fillId="0" borderId="8" xfId="0" applyBorder="1"/>
    <xf numFmtId="0" fontId="0" fillId="0" borderId="9" xfId="0" applyBorder="1"/>
    <xf numFmtId="0" fontId="4" fillId="0" borderId="10" xfId="0" applyFont="1" applyBorder="1"/>
    <xf numFmtId="0" fontId="0" fillId="0" borderId="10" xfId="0" applyBorder="1"/>
    <xf numFmtId="0" fontId="4" fillId="0" borderId="11" xfId="0" applyFont="1" applyBorder="1" applyAlignment="1">
      <alignment horizontal="center"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4" fillId="0" borderId="14" xfId="0" applyFont="1" applyBorder="1"/>
    <xf numFmtId="0" fontId="0" fillId="0" borderId="15" xfId="0" applyBorder="1"/>
    <xf numFmtId="0" fontId="4" fillId="0" borderId="16" xfId="0" applyFont="1" applyBorder="1"/>
    <xf numFmtId="0" fontId="0" fillId="0" borderId="17" xfId="0" applyBorder="1"/>
    <xf numFmtId="164" fontId="0" fillId="0" borderId="10" xfId="0" applyNumberFormat="1" applyBorder="1"/>
    <xf numFmtId="164" fontId="0" fillId="0" borderId="15" xfId="0" applyNumberFormat="1" applyBorder="1"/>
    <xf numFmtId="164" fontId="0" fillId="0" borderId="17" xfId="0" applyNumberFormat="1" applyBorder="1"/>
    <xf numFmtId="164" fontId="0" fillId="0" borderId="18" xfId="0" applyNumberFormat="1" applyBorder="1"/>
    <xf numFmtId="0" fontId="7" fillId="0" borderId="0" xfId="0" applyFont="1"/>
    <xf numFmtId="44" fontId="0" fillId="0" borderId="0" xfId="2" applyFont="1"/>
    <xf numFmtId="0" fontId="7" fillId="0" borderId="11" xfId="0" applyFont="1" applyBorder="1"/>
    <xf numFmtId="0" fontId="7" fillId="0" borderId="13" xfId="0" applyFont="1" applyBorder="1"/>
    <xf numFmtId="0" fontId="7" fillId="0" borderId="14" xfId="0" applyFont="1" applyBorder="1"/>
    <xf numFmtId="0" fontId="7" fillId="0" borderId="10" xfId="0" applyFont="1" applyBorder="1" applyAlignment="1">
      <alignment horizontal="center"/>
    </xf>
    <xf numFmtId="0" fontId="8" fillId="0" borderId="15" xfId="0" applyFont="1" applyBorder="1" applyAlignment="1">
      <alignment horizontal="center"/>
    </xf>
    <xf numFmtId="0" fontId="9" fillId="0" borderId="14" xfId="0" applyFont="1" applyBorder="1" applyAlignment="1">
      <alignment wrapText="1"/>
    </xf>
    <xf numFmtId="44" fontId="0" fillId="0" borderId="15" xfId="0" applyNumberFormat="1" applyBorder="1"/>
    <xf numFmtId="0" fontId="7" fillId="0" borderId="16" xfId="0" applyFont="1" applyBorder="1"/>
    <xf numFmtId="44" fontId="0" fillId="0" borderId="18" xfId="0" applyNumberFormat="1" applyBorder="1"/>
    <xf numFmtId="0" fontId="11" fillId="0" borderId="0" xfId="0" applyFont="1"/>
    <xf numFmtId="0" fontId="11" fillId="0" borderId="20" xfId="0" applyFont="1" applyBorder="1"/>
    <xf numFmtId="0" fontId="12" fillId="0" borderId="0" xfId="0" applyFont="1"/>
    <xf numFmtId="0" fontId="11" fillId="0" borderId="4" xfId="0" applyFont="1" applyBorder="1"/>
    <xf numFmtId="0" fontId="12" fillId="0" borderId="4" xfId="0" applyFont="1" applyBorder="1"/>
    <xf numFmtId="0" fontId="13" fillId="0" borderId="0" xfId="0" applyFont="1"/>
    <xf numFmtId="0" fontId="3" fillId="0" borderId="21"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vertical="center"/>
    </xf>
    <xf numFmtId="0" fontId="3" fillId="0" borderId="21" xfId="0" applyFont="1" applyBorder="1"/>
    <xf numFmtId="165" fontId="0" fillId="0" borderId="0" xfId="1" applyNumberFormat="1" applyFont="1" applyBorder="1" applyAlignment="1">
      <alignment horizontal="left" vertical="center" indent="1"/>
    </xf>
    <xf numFmtId="8" fontId="0" fillId="0" borderId="0" xfId="0" applyNumberFormat="1"/>
    <xf numFmtId="10" fontId="0" fillId="0" borderId="0" xfId="3" applyNumberFormat="1" applyFont="1" applyBorder="1"/>
    <xf numFmtId="165" fontId="0" fillId="0" borderId="0" xfId="1" applyNumberFormat="1" applyFont="1" applyBorder="1" applyAlignment="1">
      <alignment horizontal="left" indent="1"/>
    </xf>
    <xf numFmtId="0" fontId="3" fillId="0" borderId="0" xfId="0" applyFont="1"/>
    <xf numFmtId="165" fontId="0" fillId="3" borderId="0" xfId="1" applyNumberFormat="1" applyFont="1" applyFill="1" applyBorder="1" applyAlignment="1">
      <alignment horizontal="left" vertical="center" indent="1"/>
    </xf>
    <xf numFmtId="165" fontId="0" fillId="0" borderId="0" xfId="1" applyNumberFormat="1" applyFont="1" applyFill="1" applyBorder="1" applyAlignment="1">
      <alignment horizontal="left" vertical="center" indent="1"/>
    </xf>
    <xf numFmtId="10" fontId="0" fillId="3" borderId="0" xfId="3" applyNumberFormat="1" applyFont="1" applyFill="1" applyBorder="1"/>
    <xf numFmtId="10" fontId="0" fillId="0" borderId="0" xfId="3" applyNumberFormat="1" applyFont="1" applyFill="1" applyBorder="1"/>
    <xf numFmtId="0" fontId="3" fillId="0" borderId="4" xfId="0" applyFont="1" applyBorder="1"/>
    <xf numFmtId="9" fontId="0" fillId="0" borderId="0" xfId="3" applyFont="1"/>
    <xf numFmtId="0" fontId="3" fillId="0" borderId="0" xfId="0" applyFont="1" applyAlignment="1">
      <alignment horizontal="right"/>
    </xf>
    <xf numFmtId="40" fontId="3" fillId="0" borderId="0" xfId="0" applyNumberFormat="1" applyFont="1" applyAlignment="1">
      <alignment horizontal="right"/>
    </xf>
    <xf numFmtId="40" fontId="3" fillId="0" borderId="0" xfId="0" applyNumberFormat="1" applyFont="1" applyAlignment="1">
      <alignment horizontal="left"/>
    </xf>
    <xf numFmtId="40" fontId="16" fillId="0" borderId="0" xfId="0" applyNumberFormat="1" applyFont="1" applyAlignment="1">
      <alignment horizontal="right"/>
    </xf>
    <xf numFmtId="0" fontId="3" fillId="0" borderId="25" xfId="0" applyFont="1" applyBorder="1" applyAlignment="1">
      <alignment horizontal="center"/>
    </xf>
    <xf numFmtId="0" fontId="3" fillId="0" borderId="27" xfId="0" applyFont="1" applyBorder="1" applyAlignment="1">
      <alignment horizontal="center"/>
    </xf>
    <xf numFmtId="0" fontId="3" fillId="0" borderId="24" xfId="0" applyFont="1" applyBorder="1" applyAlignment="1">
      <alignment vertical="center"/>
    </xf>
    <xf numFmtId="0" fontId="3" fillId="0" borderId="25" xfId="0" applyFont="1" applyBorder="1"/>
    <xf numFmtId="8" fontId="0" fillId="0" borderId="0" xfId="0" applyNumberFormat="1" applyBorder="1"/>
    <xf numFmtId="38" fontId="0" fillId="0" borderId="0" xfId="0" applyNumberFormat="1" applyBorder="1"/>
    <xf numFmtId="8" fontId="0" fillId="0" borderId="3" xfId="0" applyNumberFormat="1" applyBorder="1"/>
    <xf numFmtId="0" fontId="3" fillId="0" borderId="0" xfId="0" applyFont="1" applyBorder="1" applyAlignment="1">
      <alignment horizontal="left" vertical="center" indent="1"/>
    </xf>
    <xf numFmtId="38" fontId="3" fillId="0" borderId="0" xfId="0" applyNumberFormat="1" applyFont="1" applyBorder="1" applyAlignment="1">
      <alignment vertical="top"/>
    </xf>
    <xf numFmtId="10" fontId="0" fillId="0" borderId="3" xfId="3" applyNumberFormat="1" applyFont="1" applyBorder="1"/>
    <xf numFmtId="0" fontId="3" fillId="0" borderId="28" xfId="0" applyFont="1" applyBorder="1" applyAlignment="1">
      <alignment horizontal="left" indent="1"/>
    </xf>
    <xf numFmtId="0" fontId="3" fillId="0" borderId="0" xfId="0" applyFont="1" applyBorder="1" applyAlignment="1">
      <alignment horizontal="left" indent="1"/>
    </xf>
    <xf numFmtId="0" fontId="3" fillId="0" borderId="0" xfId="0" applyFont="1" applyBorder="1"/>
    <xf numFmtId="38" fontId="3" fillId="0" borderId="0" xfId="0" applyNumberFormat="1" applyFont="1" applyBorder="1"/>
    <xf numFmtId="0" fontId="3" fillId="0" borderId="3" xfId="0" applyFont="1" applyBorder="1"/>
    <xf numFmtId="40" fontId="0" fillId="0" borderId="0" xfId="0" applyNumberFormat="1" applyBorder="1"/>
    <xf numFmtId="0" fontId="0" fillId="0" borderId="28" xfId="0" applyBorder="1" applyAlignment="1">
      <alignment horizontal="left" indent="1"/>
    </xf>
    <xf numFmtId="0" fontId="0" fillId="0" borderId="0" xfId="0" applyBorder="1" applyAlignment="1">
      <alignment horizontal="left" indent="1"/>
    </xf>
    <xf numFmtId="166" fontId="0" fillId="0" borderId="0" xfId="0" applyNumberFormat="1" applyBorder="1"/>
    <xf numFmtId="8" fontId="0" fillId="3" borderId="0" xfId="0" applyNumberFormat="1" applyFill="1" applyBorder="1"/>
    <xf numFmtId="0" fontId="3" fillId="3" borderId="0" xfId="0" applyFont="1" applyFill="1" applyBorder="1" applyAlignment="1">
      <alignment horizontal="left" indent="1"/>
    </xf>
    <xf numFmtId="38" fontId="0" fillId="0" borderId="3" xfId="0" applyNumberFormat="1" applyBorder="1"/>
    <xf numFmtId="0" fontId="3" fillId="0" borderId="29" xfId="0" applyFont="1" applyBorder="1"/>
    <xf numFmtId="38" fontId="0" fillId="0" borderId="5" xfId="0" applyNumberFormat="1" applyBorder="1"/>
    <xf numFmtId="0" fontId="11" fillId="0" borderId="0" xfId="0" applyFont="1" applyBorder="1"/>
    <xf numFmtId="0" fontId="11" fillId="0" borderId="3" xfId="0" applyFont="1" applyBorder="1"/>
    <xf numFmtId="0" fontId="11" fillId="0" borderId="27" xfId="0" applyFont="1" applyBorder="1"/>
    <xf numFmtId="0" fontId="11" fillId="0" borderId="28" xfId="0" applyFont="1" applyBorder="1"/>
    <xf numFmtId="3" fontId="12" fillId="0" borderId="0" xfId="0" applyNumberFormat="1" applyFont="1" applyBorder="1"/>
    <xf numFmtId="8" fontId="12" fillId="0" borderId="0" xfId="0" applyNumberFormat="1" applyFont="1" applyBorder="1"/>
    <xf numFmtId="8" fontId="12" fillId="0" borderId="3" xfId="0" applyNumberFormat="1" applyFont="1" applyBorder="1"/>
    <xf numFmtId="0" fontId="12" fillId="0" borderId="0" xfId="0" applyFont="1" applyBorder="1"/>
    <xf numFmtId="0" fontId="12" fillId="0" borderId="3" xfId="0" applyFont="1" applyBorder="1"/>
    <xf numFmtId="0" fontId="12" fillId="0" borderId="28" xfId="0" applyFont="1" applyBorder="1"/>
    <xf numFmtId="0" fontId="11" fillId="0" borderId="29" xfId="0" applyFont="1" applyBorder="1"/>
    <xf numFmtId="0" fontId="12" fillId="0" borderId="5" xfId="0" applyFont="1" applyBorder="1"/>
    <xf numFmtId="0" fontId="0" fillId="4" borderId="0" xfId="0" applyFill="1"/>
    <xf numFmtId="0" fontId="8" fillId="0" borderId="0" xfId="0" applyFont="1"/>
    <xf numFmtId="0" fontId="8" fillId="0" borderId="0" xfId="0" applyFont="1" applyAlignment="1">
      <alignment horizontal="center"/>
    </xf>
    <xf numFmtId="0" fontId="8" fillId="0" borderId="0" xfId="0" applyFont="1" applyAlignment="1">
      <alignment horizontal="center" wrapText="1"/>
    </xf>
    <xf numFmtId="0" fontId="9" fillId="0" borderId="0" xfId="0" applyFont="1"/>
    <xf numFmtId="0" fontId="9" fillId="0" borderId="0" xfId="0" applyFont="1" applyAlignment="1">
      <alignment horizontal="center"/>
    </xf>
    <xf numFmtId="0" fontId="9" fillId="4" borderId="0" xfId="0" applyFont="1" applyFill="1" applyAlignment="1">
      <alignment horizontal="center"/>
    </xf>
    <xf numFmtId="0" fontId="0" fillId="4" borderId="10" xfId="0" applyFill="1" applyBorder="1"/>
    <xf numFmtId="8" fontId="17" fillId="5" borderId="10" xfId="0" applyNumberFormat="1" applyFont="1" applyFill="1" applyBorder="1"/>
    <xf numFmtId="8" fontId="18" fillId="5" borderId="10" xfId="0" applyNumberFormat="1" applyFont="1" applyFill="1" applyBorder="1"/>
    <xf numFmtId="0" fontId="0" fillId="3" borderId="0" xfId="0" applyFill="1"/>
    <xf numFmtId="0" fontId="20" fillId="0" borderId="33" xfId="5" applyFont="1" applyBorder="1" applyAlignment="1">
      <alignment horizontal="center"/>
    </xf>
    <xf numFmtId="0" fontId="20" fillId="0" borderId="1" xfId="5" applyFont="1" applyBorder="1" applyAlignment="1">
      <alignment horizontal="center"/>
    </xf>
    <xf numFmtId="0" fontId="2" fillId="0" borderId="0" xfId="0" applyFont="1"/>
    <xf numFmtId="0" fontId="9" fillId="0" borderId="7" xfId="5" applyFont="1" applyBorder="1" applyAlignment="1">
      <alignment wrapText="1"/>
    </xf>
    <xf numFmtId="167" fontId="0" fillId="0" borderId="8" xfId="2" applyNumberFormat="1" applyFont="1" applyBorder="1"/>
    <xf numFmtId="6" fontId="0" fillId="0" borderId="8" xfId="0" applyNumberFormat="1" applyBorder="1"/>
    <xf numFmtId="167" fontId="19" fillId="0" borderId="8" xfId="6" applyNumberFormat="1" applyFont="1" applyBorder="1"/>
    <xf numFmtId="0" fontId="9" fillId="0" borderId="0" xfId="5" applyFont="1" applyAlignment="1">
      <alignment wrapText="1"/>
    </xf>
    <xf numFmtId="9" fontId="19" fillId="0" borderId="0" xfId="3" applyFont="1"/>
    <xf numFmtId="38" fontId="9" fillId="0" borderId="8" xfId="5" applyNumberFormat="1" applyFont="1" applyBorder="1"/>
    <xf numFmtId="38" fontId="9" fillId="0" borderId="0" xfId="5" applyNumberFormat="1" applyFont="1"/>
    <xf numFmtId="38" fontId="9" fillId="0" borderId="9" xfId="5" applyNumberFormat="1" applyFont="1" applyBorder="1"/>
    <xf numFmtId="167" fontId="0" fillId="0" borderId="9" xfId="2" applyNumberFormat="1" applyFont="1" applyBorder="1"/>
    <xf numFmtId="6" fontId="0" fillId="0" borderId="9" xfId="0" applyNumberFormat="1" applyBorder="1"/>
    <xf numFmtId="167" fontId="0" fillId="0" borderId="0" xfId="0" applyNumberFormat="1"/>
    <xf numFmtId="0" fontId="20" fillId="0" borderId="0" xfId="5" applyFont="1" applyAlignment="1">
      <alignment horizontal="center"/>
    </xf>
    <xf numFmtId="2" fontId="0" fillId="0" borderId="0" xfId="0" applyNumberFormat="1"/>
    <xf numFmtId="167" fontId="19" fillId="0" borderId="9" xfId="6" applyNumberFormat="1" applyFont="1" applyBorder="1"/>
    <xf numFmtId="0" fontId="3" fillId="0" borderId="1" xfId="0" applyFont="1" applyBorder="1"/>
    <xf numFmtId="168" fontId="19" fillId="0" borderId="10" xfId="5" applyNumberFormat="1" applyBorder="1"/>
    <xf numFmtId="0" fontId="19" fillId="0" borderId="0" xfId="5"/>
    <xf numFmtId="0" fontId="2" fillId="6" borderId="0" xfId="0" applyFont="1" applyFill="1" applyAlignment="1">
      <alignment vertical="center"/>
    </xf>
    <xf numFmtId="0" fontId="2" fillId="6" borderId="0" xfId="0" applyFont="1" applyFill="1"/>
    <xf numFmtId="0" fontId="0" fillId="7" borderId="0" xfId="0" applyFill="1"/>
    <xf numFmtId="0" fontId="0" fillId="6" borderId="0" xfId="0" applyFill="1" applyAlignment="1">
      <alignment horizontal="left" vertical="center"/>
    </xf>
    <xf numFmtId="0" fontId="0" fillId="6" borderId="0" xfId="0" applyFill="1"/>
    <xf numFmtId="0" fontId="0" fillId="6" borderId="0" xfId="0" applyFill="1" applyAlignment="1">
      <alignment horizontal="left" vertical="center" indent="7"/>
    </xf>
    <xf numFmtId="0" fontId="0" fillId="6" borderId="0" xfId="0" applyFill="1" applyAlignment="1">
      <alignment horizontal="left" vertical="top" indent="1"/>
    </xf>
    <xf numFmtId="0" fontId="0" fillId="6" borderId="0" xfId="0" applyFill="1" applyAlignment="1">
      <alignment vertical="center"/>
    </xf>
    <xf numFmtId="43" fontId="0" fillId="0" borderId="0" xfId="1" applyFont="1"/>
    <xf numFmtId="44" fontId="0" fillId="0" borderId="0" xfId="0" applyNumberFormat="1"/>
    <xf numFmtId="0" fontId="0" fillId="6" borderId="0" xfId="0" applyFill="1" applyAlignment="1">
      <alignment horizontal="left" vertical="center" indent="4"/>
    </xf>
    <xf numFmtId="0" fontId="3" fillId="0" borderId="10" xfId="0" applyFont="1" applyBorder="1"/>
    <xf numFmtId="167" fontId="0" fillId="0" borderId="10" xfId="2" applyNumberFormat="1" applyFont="1" applyBorder="1"/>
    <xf numFmtId="0" fontId="0" fillId="0" borderId="14" xfId="0" applyBorder="1"/>
    <xf numFmtId="0" fontId="0" fillId="0" borderId="16" xfId="0" applyBorder="1"/>
    <xf numFmtId="0" fontId="3" fillId="0" borderId="14" xfId="0" applyFont="1" applyBorder="1"/>
    <xf numFmtId="0" fontId="3" fillId="0" borderId="15" xfId="0" applyFont="1" applyBorder="1"/>
    <xf numFmtId="167" fontId="0" fillId="0" borderId="15" xfId="2" applyNumberFormat="1" applyFont="1" applyBorder="1"/>
    <xf numFmtId="167" fontId="0" fillId="0" borderId="17" xfId="2" applyNumberFormat="1" applyFont="1" applyBorder="1"/>
    <xf numFmtId="167" fontId="0" fillId="0" borderId="18" xfId="2" applyNumberFormat="1" applyFont="1" applyBorder="1"/>
    <xf numFmtId="0" fontId="23" fillId="0" borderId="37" xfId="5" applyFont="1" applyBorder="1" applyAlignment="1">
      <alignment horizontal="center"/>
    </xf>
    <xf numFmtId="0" fontId="23" fillId="0" borderId="38" xfId="5" applyFont="1" applyBorder="1" applyAlignment="1">
      <alignment horizontal="center"/>
    </xf>
    <xf numFmtId="0" fontId="5" fillId="0" borderId="6" xfId="0" applyFont="1" applyBorder="1"/>
    <xf numFmtId="0" fontId="23" fillId="0" borderId="7" xfId="5" applyFont="1" applyBorder="1"/>
    <xf numFmtId="0" fontId="23" fillId="0" borderId="22" xfId="5" applyFont="1" applyBorder="1"/>
    <xf numFmtId="0" fontId="23" fillId="0" borderId="6" xfId="5" applyFont="1" applyBorder="1"/>
    <xf numFmtId="0" fontId="24" fillId="0" borderId="23" xfId="5" applyFont="1" applyBorder="1" applyAlignment="1">
      <alignment wrapText="1"/>
    </xf>
    <xf numFmtId="167" fontId="23" fillId="0" borderId="8" xfId="2" applyNumberFormat="1" applyFont="1" applyFill="1" applyBorder="1"/>
    <xf numFmtId="38" fontId="24" fillId="0" borderId="23" xfId="5" applyNumberFormat="1" applyFont="1" applyBorder="1"/>
    <xf numFmtId="38" fontId="24" fillId="0" borderId="43" xfId="5" applyNumberFormat="1" applyFont="1" applyBorder="1"/>
    <xf numFmtId="167" fontId="23" fillId="0" borderId="9" xfId="2" applyNumberFormat="1" applyFont="1" applyFill="1" applyBorder="1"/>
    <xf numFmtId="0" fontId="0" fillId="0" borderId="23" xfId="0" applyBorder="1"/>
    <xf numFmtId="9" fontId="0" fillId="0" borderId="3" xfId="3" applyFont="1" applyBorder="1"/>
    <xf numFmtId="0" fontId="0" fillId="0" borderId="43" xfId="0" applyBorder="1"/>
    <xf numFmtId="9" fontId="0" fillId="0" borderId="5" xfId="3" applyFont="1" applyBorder="1"/>
    <xf numFmtId="9" fontId="0" fillId="6" borderId="3" xfId="3" applyFont="1" applyFill="1" applyBorder="1"/>
    <xf numFmtId="0" fontId="4" fillId="8" borderId="10" xfId="0" applyFont="1" applyFill="1" applyBorder="1"/>
    <xf numFmtId="167" fontId="4" fillId="8" borderId="10" xfId="2" applyNumberFormat="1" applyFont="1" applyFill="1" applyBorder="1"/>
    <xf numFmtId="167" fontId="4" fillId="0" borderId="0" xfId="0" applyNumberFormat="1" applyFont="1"/>
    <xf numFmtId="167" fontId="4" fillId="0" borderId="10" xfId="2" applyNumberFormat="1" applyFont="1" applyFill="1" applyBorder="1"/>
    <xf numFmtId="169" fontId="4" fillId="0" borderId="10" xfId="0" applyNumberFormat="1" applyFont="1" applyBorder="1"/>
    <xf numFmtId="169" fontId="4" fillId="9" borderId="10" xfId="0" applyNumberFormat="1" applyFont="1" applyFill="1" applyBorder="1"/>
    <xf numFmtId="0" fontId="4" fillId="10" borderId="10" xfId="0" applyFont="1" applyFill="1" applyBorder="1"/>
    <xf numFmtId="167" fontId="4" fillId="10" borderId="10" xfId="2" applyNumberFormat="1" applyFont="1" applyFill="1" applyBorder="1"/>
    <xf numFmtId="169" fontId="4" fillId="11" borderId="10" xfId="0" applyNumberFormat="1" applyFont="1" applyFill="1" applyBorder="1"/>
    <xf numFmtId="169" fontId="4" fillId="0" borderId="0" xfId="0" applyNumberFormat="1" applyFont="1"/>
    <xf numFmtId="167" fontId="0" fillId="0" borderId="0" xfId="2" applyNumberFormat="1" applyFont="1" applyBorder="1"/>
    <xf numFmtId="167" fontId="0" fillId="0" borderId="4" xfId="2" applyNumberFormat="1" applyFont="1" applyBorder="1"/>
    <xf numFmtId="167" fontId="0" fillId="0" borderId="0" xfId="2" applyNumberFormat="1" applyFont="1"/>
    <xf numFmtId="0" fontId="26" fillId="10" borderId="10" xfId="0" applyFont="1" applyFill="1" applyBorder="1"/>
    <xf numFmtId="167" fontId="0" fillId="3" borderId="10" xfId="2" applyNumberFormat="1" applyFont="1" applyFill="1" applyBorder="1"/>
    <xf numFmtId="0" fontId="0" fillId="3" borderId="10" xfId="0" applyFill="1" applyBorder="1"/>
    <xf numFmtId="169" fontId="0" fillId="3" borderId="10" xfId="0" applyNumberFormat="1" applyFill="1" applyBorder="1"/>
    <xf numFmtId="0" fontId="0" fillId="3" borderId="44" xfId="0" applyFill="1" applyBorder="1"/>
    <xf numFmtId="169" fontId="0" fillId="3" borderId="44" xfId="0" applyNumberFormat="1" applyFill="1" applyBorder="1"/>
    <xf numFmtId="0" fontId="0" fillId="3" borderId="45" xfId="0" applyFill="1" applyBorder="1"/>
    <xf numFmtId="169" fontId="0" fillId="3" borderId="45" xfId="0" applyNumberFormat="1" applyFill="1" applyBorder="1"/>
    <xf numFmtId="0" fontId="0" fillId="0" borderId="33" xfId="0" applyBorder="1"/>
    <xf numFmtId="0" fontId="0" fillId="0" borderId="40" xfId="0" applyBorder="1"/>
    <xf numFmtId="0" fontId="0" fillId="0" borderId="42" xfId="0" applyBorder="1"/>
    <xf numFmtId="0" fontId="0" fillId="0" borderId="6" xfId="0" applyBorder="1" applyAlignment="1">
      <alignment horizontal="left"/>
    </xf>
    <xf numFmtId="167" fontId="0" fillId="0" borderId="2" xfId="2" applyNumberFormat="1" applyFont="1" applyBorder="1"/>
    <xf numFmtId="167" fontId="0" fillId="0" borderId="22" xfId="2" applyNumberFormat="1" applyFont="1" applyBorder="1"/>
    <xf numFmtId="167" fontId="0" fillId="0" borderId="3" xfId="2" applyNumberFormat="1" applyFont="1" applyBorder="1"/>
    <xf numFmtId="167" fontId="0" fillId="0" borderId="5" xfId="2" applyNumberFormat="1" applyFont="1" applyBorder="1"/>
    <xf numFmtId="0" fontId="0" fillId="6" borderId="34" xfId="0" applyFill="1" applyBorder="1" applyAlignment="1">
      <alignment wrapText="1"/>
    </xf>
    <xf numFmtId="0" fontId="0" fillId="6" borderId="35" xfId="0" applyFill="1" applyBorder="1" applyAlignment="1">
      <alignment wrapText="1"/>
    </xf>
    <xf numFmtId="0" fontId="0" fillId="6" borderId="36" xfId="0" applyFill="1" applyBorder="1" applyAlignment="1">
      <alignment wrapText="1"/>
    </xf>
    <xf numFmtId="0" fontId="0" fillId="6" borderId="46" xfId="0" applyFill="1" applyBorder="1"/>
    <xf numFmtId="169" fontId="0" fillId="6" borderId="0" xfId="0" applyNumberFormat="1" applyFill="1"/>
    <xf numFmtId="164" fontId="0" fillId="6" borderId="0" xfId="0" applyNumberFormat="1" applyFill="1"/>
    <xf numFmtId="10" fontId="0" fillId="6" borderId="0" xfId="0" applyNumberFormat="1" applyFill="1"/>
    <xf numFmtId="10" fontId="0" fillId="12" borderId="0" xfId="0" applyNumberFormat="1" applyFill="1"/>
    <xf numFmtId="9" fontId="19" fillId="6" borderId="0" xfId="3" applyFont="1" applyFill="1"/>
    <xf numFmtId="38" fontId="9" fillId="6" borderId="8" xfId="5" applyNumberFormat="1" applyFont="1" applyFill="1" applyBorder="1"/>
    <xf numFmtId="167" fontId="0" fillId="6" borderId="8" xfId="2" applyNumberFormat="1" applyFont="1" applyFill="1" applyBorder="1"/>
    <xf numFmtId="6" fontId="0" fillId="6" borderId="8" xfId="0" applyNumberFormat="1" applyFill="1" applyBorder="1"/>
    <xf numFmtId="167" fontId="19" fillId="6" borderId="8" xfId="6" applyNumberFormat="1" applyFont="1" applyFill="1" applyBorder="1"/>
    <xf numFmtId="167" fontId="0" fillId="0" borderId="10" xfId="0" applyNumberFormat="1" applyBorder="1"/>
    <xf numFmtId="167" fontId="0" fillId="0" borderId="14" xfId="0" applyNumberFormat="1" applyBorder="1"/>
    <xf numFmtId="167" fontId="0" fillId="0" borderId="15" xfId="0" applyNumberFormat="1" applyBorder="1"/>
    <xf numFmtId="167" fontId="0" fillId="0" borderId="16" xfId="0" applyNumberFormat="1" applyBorder="1"/>
    <xf numFmtId="167" fontId="0" fillId="0" borderId="17" xfId="0" applyNumberFormat="1" applyBorder="1"/>
    <xf numFmtId="167" fontId="0" fillId="0" borderId="18" xfId="0" applyNumberFormat="1" applyBorder="1"/>
    <xf numFmtId="0" fontId="0" fillId="4" borderId="7" xfId="0" applyFill="1" applyBorder="1" applyAlignment="1">
      <alignment wrapText="1"/>
    </xf>
    <xf numFmtId="0" fontId="0" fillId="13" borderId="9" xfId="0" applyFill="1" applyBorder="1"/>
    <xf numFmtId="9" fontId="0" fillId="6" borderId="0" xfId="3" applyFont="1" applyFill="1"/>
    <xf numFmtId="0" fontId="28" fillId="15" borderId="0" xfId="0" applyFont="1" applyFill="1" applyAlignment="1">
      <alignment horizontal="center" vertical="center" wrapText="1"/>
    </xf>
    <xf numFmtId="10" fontId="28" fillId="14" borderId="0" xfId="0" applyNumberFormat="1" applyFont="1" applyFill="1" applyAlignment="1" applyProtection="1">
      <alignment vertical="center"/>
      <protection locked="0"/>
    </xf>
    <xf numFmtId="0" fontId="27" fillId="14" borderId="0" xfId="0" applyFont="1" applyFill="1" applyAlignment="1" applyProtection="1">
      <alignment horizontal="right" vertical="center"/>
      <protection locked="0"/>
    </xf>
    <xf numFmtId="0" fontId="27" fillId="14" borderId="0" xfId="0" applyFont="1" applyFill="1" applyAlignment="1" applyProtection="1">
      <alignment horizontal="left" vertical="center"/>
      <protection locked="0"/>
    </xf>
    <xf numFmtId="168" fontId="29" fillId="14" borderId="0" xfId="0" applyNumberFormat="1" applyFont="1" applyFill="1" applyAlignment="1" applyProtection="1">
      <alignment vertical="center"/>
      <protection locked="0"/>
    </xf>
    <xf numFmtId="171" fontId="30" fillId="14" borderId="0" xfId="0" applyNumberFormat="1" applyFont="1" applyFill="1" applyAlignment="1" applyProtection="1">
      <alignment vertical="center"/>
      <protection locked="0"/>
    </xf>
    <xf numFmtId="10" fontId="28" fillId="15" borderId="0" xfId="0" applyNumberFormat="1" applyFont="1" applyFill="1" applyAlignment="1" applyProtection="1">
      <alignment vertical="center"/>
      <protection locked="0"/>
    </xf>
    <xf numFmtId="0" fontId="27" fillId="15" borderId="0" xfId="0" applyFont="1" applyFill="1" applyAlignment="1" applyProtection="1">
      <alignment horizontal="right" vertical="center"/>
      <protection locked="0"/>
    </xf>
    <xf numFmtId="0" fontId="27" fillId="15" borderId="0" xfId="0" applyFont="1" applyFill="1" applyAlignment="1" applyProtection="1">
      <alignment horizontal="left" vertical="center"/>
      <protection locked="0"/>
    </xf>
    <xf numFmtId="168" fontId="29" fillId="15" borderId="0" xfId="0" applyNumberFormat="1" applyFont="1" applyFill="1" applyAlignment="1" applyProtection="1">
      <alignment vertical="center"/>
      <protection locked="0"/>
    </xf>
    <xf numFmtId="171" fontId="30" fillId="15" borderId="0" xfId="0" applyNumberFormat="1" applyFont="1" applyFill="1" applyAlignment="1" applyProtection="1">
      <alignment vertical="center"/>
      <protection locked="0"/>
    </xf>
    <xf numFmtId="0" fontId="4" fillId="0" borderId="0" xfId="0" applyFont="1" applyProtection="1">
      <protection locked="0"/>
    </xf>
    <xf numFmtId="10" fontId="31" fillId="0" borderId="0" xfId="0" applyNumberFormat="1" applyFont="1" applyProtection="1">
      <protection locked="0"/>
    </xf>
    <xf numFmtId="0" fontId="31" fillId="0" borderId="0" xfId="0" applyFont="1" applyProtection="1">
      <protection locked="0"/>
    </xf>
    <xf numFmtId="168" fontId="4" fillId="0" borderId="0" xfId="0" applyNumberFormat="1" applyFont="1" applyProtection="1">
      <protection locked="0"/>
    </xf>
    <xf numFmtId="10" fontId="4" fillId="0" borderId="0" xfId="0" applyNumberFormat="1" applyFont="1" applyProtection="1">
      <protection locked="0"/>
    </xf>
    <xf numFmtId="0" fontId="4" fillId="0" borderId="48" xfId="0" applyFont="1" applyBorder="1" applyAlignment="1">
      <alignment horizontal="left" vertical="top" wrapText="1"/>
    </xf>
    <xf numFmtId="0" fontId="4" fillId="0" borderId="45" xfId="0" applyFont="1" applyBorder="1" applyAlignment="1">
      <alignment horizontal="left" vertical="top" wrapText="1"/>
    </xf>
    <xf numFmtId="0" fontId="4" fillId="0" borderId="47" xfId="0" applyFont="1" applyBorder="1" applyAlignment="1">
      <alignment horizontal="left" vertical="top" wrapText="1"/>
    </xf>
    <xf numFmtId="0" fontId="8" fillId="0" borderId="10" xfId="0" applyFont="1" applyBorder="1" applyAlignment="1" applyProtection="1">
      <alignment horizontal="center" wrapText="1"/>
      <protection locked="0"/>
    </xf>
    <xf numFmtId="10" fontId="8" fillId="0" borderId="10" xfId="0" applyNumberFormat="1" applyFont="1" applyBorder="1" applyAlignment="1" applyProtection="1">
      <alignment horizontal="center" wrapText="1"/>
      <protection locked="0"/>
    </xf>
    <xf numFmtId="168" fontId="8" fillId="0" borderId="10" xfId="0" applyNumberFormat="1" applyFont="1" applyBorder="1" applyAlignment="1" applyProtection="1">
      <alignment horizontal="center" wrapText="1"/>
      <protection locked="0"/>
    </xf>
    <xf numFmtId="10" fontId="4" fillId="0" borderId="10" xfId="0" applyNumberFormat="1" applyFont="1" applyBorder="1"/>
    <xf numFmtId="170" fontId="4" fillId="0" borderId="10" xfId="0" applyNumberFormat="1" applyFont="1" applyBorder="1"/>
    <xf numFmtId="170" fontId="4" fillId="16" borderId="10" xfId="0" applyNumberFormat="1" applyFont="1" applyFill="1" applyBorder="1"/>
    <xf numFmtId="0" fontId="4" fillId="0" borderId="10" xfId="0" applyFont="1" applyBorder="1" applyAlignment="1" applyProtection="1">
      <alignment horizontal="right"/>
      <protection locked="0"/>
    </xf>
    <xf numFmtId="10" fontId="4" fillId="0" borderId="10" xfId="0" applyNumberFormat="1" applyFont="1" applyBorder="1" applyProtection="1">
      <protection locked="0"/>
    </xf>
    <xf numFmtId="168" fontId="4" fillId="0" borderId="10" xfId="0" applyNumberFormat="1" applyFont="1" applyBorder="1" applyProtection="1">
      <protection locked="0"/>
    </xf>
    <xf numFmtId="0" fontId="4" fillId="0" borderId="10" xfId="0" applyFont="1" applyBorder="1" applyProtection="1">
      <protection locked="0"/>
    </xf>
    <xf numFmtId="0" fontId="4" fillId="16" borderId="10" xfId="0" applyFont="1" applyFill="1" applyBorder="1"/>
    <xf numFmtId="10" fontId="4" fillId="16" borderId="10" xfId="0" applyNumberFormat="1" applyFont="1" applyFill="1" applyBorder="1"/>
    <xf numFmtId="0" fontId="4" fillId="16" borderId="10" xfId="0" applyFont="1" applyFill="1" applyBorder="1" applyProtection="1">
      <protection locked="0"/>
    </xf>
    <xf numFmtId="10" fontId="4" fillId="16" borderId="10" xfId="0" applyNumberFormat="1" applyFont="1" applyFill="1" applyBorder="1" applyProtection="1">
      <protection locked="0"/>
    </xf>
    <xf numFmtId="168" fontId="4" fillId="16" borderId="10" xfId="0" applyNumberFormat="1" applyFont="1" applyFill="1" applyBorder="1" applyProtection="1">
      <protection locked="0"/>
    </xf>
    <xf numFmtId="168" fontId="4" fillId="0" borderId="10" xfId="0" applyNumberFormat="1" applyFont="1" applyBorder="1"/>
    <xf numFmtId="0" fontId="32" fillId="17" borderId="0" xfId="0" applyFont="1" applyFill="1" applyAlignment="1">
      <alignment horizontal="centerContinuous" vertical="center" wrapText="1"/>
    </xf>
    <xf numFmtId="0" fontId="33" fillId="18" borderId="0" xfId="0" applyFont="1" applyFill="1" applyAlignment="1">
      <alignment horizontal="center" vertical="center" wrapText="1"/>
    </xf>
    <xf numFmtId="10" fontId="33" fillId="17" borderId="0" xfId="0" applyNumberFormat="1" applyFont="1" applyFill="1" applyAlignment="1" applyProtection="1">
      <alignment vertical="center"/>
      <protection locked="0"/>
    </xf>
    <xf numFmtId="0" fontId="34" fillId="17" borderId="0" xfId="0" applyFont="1" applyFill="1" applyAlignment="1" applyProtection="1">
      <alignment horizontal="right" vertical="center"/>
      <protection locked="0"/>
    </xf>
    <xf numFmtId="0" fontId="34" fillId="17" borderId="0" xfId="0" applyFont="1" applyFill="1" applyAlignment="1" applyProtection="1">
      <alignment horizontal="left" vertical="center"/>
      <protection locked="0"/>
    </xf>
    <xf numFmtId="168" fontId="29" fillId="17" borderId="0" xfId="0" applyNumberFormat="1" applyFont="1" applyFill="1" applyAlignment="1" applyProtection="1">
      <alignment vertical="center"/>
      <protection locked="0"/>
    </xf>
    <xf numFmtId="171" fontId="35" fillId="17" borderId="0" xfId="0" applyNumberFormat="1" applyFont="1" applyFill="1" applyAlignment="1" applyProtection="1">
      <alignment vertical="center"/>
      <protection locked="0"/>
    </xf>
    <xf numFmtId="0" fontId="0" fillId="0" borderId="48" xfId="0" applyBorder="1" applyAlignment="1">
      <alignment horizontal="left" vertical="top" wrapText="1"/>
    </xf>
    <xf numFmtId="0" fontId="0" fillId="0" borderId="45" xfId="0" applyBorder="1" applyAlignment="1">
      <alignment horizontal="left" vertical="top" wrapText="1"/>
    </xf>
    <xf numFmtId="0" fontId="0" fillId="0" borderId="47" xfId="0" applyBorder="1" applyAlignment="1">
      <alignment horizontal="left" vertical="top" wrapText="1"/>
    </xf>
    <xf numFmtId="10" fontId="0" fillId="0" borderId="10" xfId="0" applyNumberFormat="1" applyBorder="1"/>
    <xf numFmtId="170" fontId="0" fillId="0" borderId="10" xfId="0" applyNumberFormat="1" applyBorder="1"/>
    <xf numFmtId="170" fontId="0" fillId="3" borderId="10" xfId="0" applyNumberFormat="1" applyFill="1" applyBorder="1"/>
    <xf numFmtId="10" fontId="0" fillId="3" borderId="10" xfId="0" applyNumberFormat="1" applyFill="1" applyBorder="1"/>
    <xf numFmtId="0" fontId="0" fillId="0" borderId="10" xfId="0" applyFill="1" applyBorder="1"/>
    <xf numFmtId="10" fontId="0" fillId="0" borderId="10" xfId="0" applyNumberFormat="1" applyFill="1" applyBorder="1"/>
    <xf numFmtId="170" fontId="0" fillId="0" borderId="10" xfId="0" applyNumberFormat="1" applyFill="1" applyBorder="1"/>
    <xf numFmtId="0" fontId="0" fillId="0" borderId="0" xfId="0" applyFont="1"/>
    <xf numFmtId="0" fontId="36" fillId="19" borderId="0" xfId="0" applyFont="1" applyFill="1"/>
    <xf numFmtId="0" fontId="36" fillId="0" borderId="0" xfId="0" applyFont="1"/>
    <xf numFmtId="38" fontId="19" fillId="0" borderId="9" xfId="5" applyNumberFormat="1" applyFont="1" applyBorder="1"/>
    <xf numFmtId="167" fontId="1" fillId="0" borderId="9" xfId="2" applyNumberFormat="1" applyFont="1" applyBorder="1"/>
    <xf numFmtId="6" fontId="1" fillId="0" borderId="9" xfId="0" applyNumberFormat="1" applyFont="1" applyBorder="1"/>
    <xf numFmtId="167" fontId="0" fillId="0" borderId="14" xfId="0" applyNumberFormat="1" applyFill="1" applyBorder="1"/>
    <xf numFmtId="167" fontId="0" fillId="0" borderId="10" xfId="0" applyNumberFormat="1" applyFill="1" applyBorder="1"/>
    <xf numFmtId="167" fontId="0" fillId="0" borderId="10" xfId="0" applyNumberFormat="1" applyFill="1" applyBorder="1" applyAlignment="1">
      <alignment horizontal="right"/>
    </xf>
    <xf numFmtId="167" fontId="0" fillId="0" borderId="10" xfId="0" applyNumberFormat="1" applyBorder="1" applyAlignment="1">
      <alignment horizontal="right"/>
    </xf>
    <xf numFmtId="167" fontId="0" fillId="0" borderId="11" xfId="0" applyNumberFormat="1" applyBorder="1" applyAlignment="1">
      <alignment horizontal="center"/>
    </xf>
    <xf numFmtId="167" fontId="0" fillId="0" borderId="12" xfId="0" applyNumberFormat="1" applyBorder="1" applyAlignment="1">
      <alignment horizontal="center"/>
    </xf>
    <xf numFmtId="167" fontId="0" fillId="0" borderId="13" xfId="0" applyNumberFormat="1" applyBorder="1" applyAlignment="1">
      <alignment horizontal="center"/>
    </xf>
    <xf numFmtId="167" fontId="0" fillId="0" borderId="10" xfId="0" applyNumberFormat="1" applyBorder="1" applyAlignment="1">
      <alignment horizontal="center"/>
    </xf>
    <xf numFmtId="167" fontId="0" fillId="0" borderId="15" xfId="0" applyNumberForma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0" borderId="15" xfId="0" applyBorder="1" applyAlignment="1">
      <alignment horizontal="center"/>
    </xf>
    <xf numFmtId="167" fontId="3" fillId="0" borderId="10" xfId="2" applyNumberFormat="1" applyFont="1" applyBorder="1" applyAlignment="1">
      <alignment horizontal="center"/>
    </xf>
    <xf numFmtId="167" fontId="0" fillId="0" borderId="10" xfId="2" applyNumberFormat="1" applyFont="1" applyBorder="1" applyAlignment="1">
      <alignment horizontal="center"/>
    </xf>
    <xf numFmtId="0" fontId="3" fillId="3" borderId="10" xfId="0" applyFont="1" applyFill="1" applyBorder="1" applyAlignment="1">
      <alignment horizontal="center"/>
    </xf>
    <xf numFmtId="0" fontId="20" fillId="0" borderId="6" xfId="0" applyFont="1" applyBorder="1" applyAlignment="1">
      <alignment horizontal="center"/>
    </xf>
    <xf numFmtId="0" fontId="20" fillId="0" borderId="2" xfId="0" applyFont="1" applyBorder="1" applyAlignment="1">
      <alignment horizontal="center"/>
    </xf>
    <xf numFmtId="0" fontId="20" fillId="0" borderId="22" xfId="0" applyFont="1" applyBorder="1" applyAlignment="1">
      <alignment horizontal="center"/>
    </xf>
    <xf numFmtId="167" fontId="0" fillId="3" borderId="10" xfId="2" applyNumberFormat="1" applyFont="1" applyFill="1" applyBorder="1" applyAlignment="1">
      <alignment horizontal="center"/>
    </xf>
    <xf numFmtId="0" fontId="25" fillId="10" borderId="10" xfId="0" applyFont="1" applyFill="1" applyBorder="1" applyAlignment="1">
      <alignment horizontal="center"/>
    </xf>
    <xf numFmtId="0" fontId="11" fillId="0" borderId="10" xfId="0" applyFont="1" applyBorder="1" applyAlignment="1">
      <alignment horizontal="center"/>
    </xf>
    <xf numFmtId="0" fontId="23" fillId="0" borderId="39" xfId="5" applyFont="1" applyBorder="1" applyAlignment="1">
      <alignment horizontal="center"/>
    </xf>
    <xf numFmtId="0" fontId="23" fillId="0" borderId="40" xfId="5" applyFont="1" applyBorder="1" applyAlignment="1">
      <alignment horizontal="center"/>
    </xf>
    <xf numFmtId="0" fontId="23" fillId="0" borderId="41" xfId="5" applyFont="1" applyBorder="1" applyAlignment="1">
      <alignment horizontal="center"/>
    </xf>
    <xf numFmtId="0" fontId="23" fillId="0" borderId="42" xfId="5" applyFont="1"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22" xfId="0" applyBorder="1" applyAlignment="1">
      <alignment horizontal="center"/>
    </xf>
    <xf numFmtId="0" fontId="0" fillId="0" borderId="0" xfId="0" applyBorder="1" applyAlignment="1">
      <alignment horizontal="center"/>
    </xf>
    <xf numFmtId="0" fontId="18" fillId="0" borderId="6" xfId="5" applyFont="1" applyBorder="1" applyAlignment="1">
      <alignment horizontal="center"/>
    </xf>
    <xf numFmtId="0" fontId="18" fillId="0" borderId="2" xfId="5" applyFont="1" applyBorder="1" applyAlignment="1">
      <alignment horizontal="center"/>
    </xf>
    <xf numFmtId="0" fontId="18" fillId="0" borderId="22" xfId="5" applyFont="1" applyBorder="1" applyAlignment="1">
      <alignment horizontal="center"/>
    </xf>
    <xf numFmtId="0" fontId="3" fillId="0" borderId="34" xfId="0" applyFont="1" applyBorder="1" applyAlignment="1">
      <alignment horizontal="center"/>
    </xf>
    <xf numFmtId="0" fontId="3" fillId="0" borderId="35" xfId="0" applyFont="1" applyBorder="1" applyAlignment="1">
      <alignment horizontal="center"/>
    </xf>
    <xf numFmtId="0" fontId="3" fillId="0" borderId="36"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0" xfId="0" applyFont="1" applyBorder="1" applyAlignment="1">
      <alignment horizontal="center"/>
    </xf>
    <xf numFmtId="0" fontId="16" fillId="0" borderId="10" xfId="0" applyFont="1" applyBorder="1" applyAlignment="1">
      <alignment horizontal="center"/>
    </xf>
    <xf numFmtId="0" fontId="19" fillId="0" borderId="0" xfId="5" applyAlignment="1">
      <alignment horizontal="center"/>
    </xf>
    <xf numFmtId="0" fontId="20" fillId="0" borderId="0" xfId="5" applyFont="1" applyAlignment="1">
      <alignment horizontal="center"/>
    </xf>
    <xf numFmtId="0" fontId="0" fillId="0" borderId="0" xfId="0" applyAlignment="1">
      <alignment horizontal="center"/>
    </xf>
    <xf numFmtId="0" fontId="11" fillId="0" borderId="28" xfId="0" applyFont="1" applyBorder="1" applyAlignment="1"/>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0" xfId="0" applyFont="1" applyBorder="1" applyAlignment="1">
      <alignment horizontal="center" vertical="center"/>
    </xf>
    <xf numFmtId="0" fontId="14" fillId="0" borderId="3"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left" vertical="center" indent="1"/>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22" xfId="0" applyFont="1" applyBorder="1" applyAlignment="1">
      <alignment horizontal="center" vertical="center"/>
    </xf>
    <xf numFmtId="0" fontId="10" fillId="0" borderId="30" xfId="0" applyFont="1" applyBorder="1" applyAlignment="1">
      <alignment horizontal="center" vertical="center"/>
    </xf>
    <xf numFmtId="0" fontId="10" fillId="0" borderId="19" xfId="0" applyFont="1" applyBorder="1" applyAlignment="1">
      <alignment horizontal="center" vertical="center"/>
    </xf>
    <xf numFmtId="0" fontId="10" fillId="0" borderId="31" xfId="0" applyFont="1" applyBorder="1" applyAlignment="1">
      <alignment horizontal="center" vertical="center"/>
    </xf>
    <xf numFmtId="0" fontId="11" fillId="0" borderId="32" xfId="0" applyFont="1" applyBorder="1" applyAlignment="1"/>
    <xf numFmtId="0" fontId="0" fillId="4" borderId="0" xfId="0" applyFill="1" applyAlignment="1">
      <alignment horizontal="center"/>
    </xf>
    <xf numFmtId="0" fontId="0" fillId="4" borderId="10" xfId="0" applyFill="1" applyBorder="1" applyAlignment="1">
      <alignment horizontal="center"/>
    </xf>
    <xf numFmtId="44" fontId="0" fillId="0" borderId="0" xfId="2" applyFont="1" applyAlignment="1">
      <alignment horizontal="center"/>
    </xf>
    <xf numFmtId="0" fontId="8" fillId="0" borderId="12" xfId="0" applyFont="1" applyBorder="1" applyAlignment="1">
      <alignment horizontal="center"/>
    </xf>
    <xf numFmtId="0" fontId="7" fillId="0" borderId="0" xfId="0" applyFont="1" applyAlignment="1">
      <alignment horizontal="center"/>
    </xf>
    <xf numFmtId="0" fontId="4" fillId="0" borderId="0" xfId="0" applyFont="1" applyAlignment="1">
      <alignment horizontal="center"/>
    </xf>
    <xf numFmtId="0" fontId="4" fillId="0" borderId="0" xfId="0" applyFont="1" applyAlignment="1"/>
    <xf numFmtId="0" fontId="5" fillId="2" borderId="0" xfId="0" applyFont="1" applyFill="1" applyAlignment="1">
      <alignment horizontal="center"/>
    </xf>
    <xf numFmtId="0" fontId="27" fillId="14" borderId="0" xfId="0" applyFont="1" applyFill="1" applyAlignment="1">
      <alignment horizontal="center" vertical="center" wrapText="1"/>
    </xf>
    <xf numFmtId="0" fontId="27" fillId="15" borderId="34" xfId="0" applyFont="1" applyFill="1" applyBorder="1" applyAlignment="1" applyProtection="1">
      <alignment horizontal="center" vertical="center" wrapText="1"/>
      <protection locked="0"/>
    </xf>
    <xf numFmtId="0" fontId="4" fillId="0" borderId="35" xfId="0" applyFont="1" applyBorder="1" applyAlignment="1">
      <alignment horizontal="center" vertical="center" wrapText="1"/>
    </xf>
  </cellXfs>
  <cellStyles count="7">
    <cellStyle name="Comma" xfId="1" builtinId="3"/>
    <cellStyle name="Currency" xfId="2" builtinId="4"/>
    <cellStyle name="Currency 2" xfId="6" xr:uid="{8789CF5A-A767-47E4-88A3-B8498917011C}"/>
    <cellStyle name="Hyperlink" xfId="4" builtinId="8"/>
    <cellStyle name="Normal" xfId="0" builtinId="0"/>
    <cellStyle name="Normal 3" xfId="5" xr:uid="{7540D81A-8796-429F-9539-4ECAD66377EA}"/>
    <cellStyle name="Percent" xfId="3" builtinId="5"/>
  </cellStyles>
  <dxfs count="84">
    <dxf>
      <font>
        <b/>
        <i val="0"/>
        <condense val="0"/>
        <extend val="0"/>
        <color rgb="FFFFFFFF"/>
      </font>
      <fill>
        <patternFill>
          <bgColor rgb="FFFF0000"/>
        </patternFill>
      </fill>
    </dxf>
    <dxf>
      <font>
        <b/>
        <i val="0"/>
        <condense val="0"/>
        <extend val="0"/>
        <color rgb="FFFFFFFF"/>
      </font>
      <fill>
        <patternFill>
          <bgColor rgb="FF006600"/>
        </patternFill>
      </fill>
    </dxf>
    <dxf>
      <fill>
        <patternFill>
          <bgColor rgb="FF99CCFF"/>
        </patternFill>
      </fill>
    </dxf>
    <dxf>
      <font>
        <b/>
        <i val="0"/>
        <condense val="0"/>
        <extend val="0"/>
        <color rgb="FFFFFFFF"/>
      </font>
      <fill>
        <patternFill>
          <bgColor rgb="FF0000FF"/>
        </patternFill>
      </fill>
    </dxf>
    <dxf>
      <fill>
        <patternFill>
          <bgColor rgb="FF006600"/>
        </patternFill>
      </fill>
    </dxf>
    <dxf>
      <fill>
        <patternFill>
          <bgColor rgb="FFFF0000"/>
        </patternFill>
      </fill>
    </dxf>
    <dxf>
      <fill>
        <patternFill>
          <bgColor rgb="FF99CCFF"/>
        </patternFill>
      </fill>
    </dxf>
    <dxf>
      <font>
        <condense val="0"/>
        <extend val="0"/>
        <color rgb="FFFFFFFF"/>
      </font>
      <fill>
        <patternFill>
          <bgColor rgb="FFFF0000"/>
        </patternFill>
      </fill>
    </dxf>
    <dxf>
      <font>
        <color rgb="FFFFFFFF"/>
      </font>
      <fill>
        <patternFill>
          <bgColor rgb="FF006600"/>
        </patternFill>
      </fill>
    </dxf>
    <dxf>
      <font>
        <condense val="0"/>
        <extend val="0"/>
        <color rgb="FFFFFFFF"/>
      </font>
      <fill>
        <patternFill>
          <bgColor rgb="FF0000FF"/>
        </patternFill>
      </fill>
    </dxf>
    <dxf>
      <font>
        <condense val="0"/>
        <extend val="0"/>
        <color rgb="FFFFFFFF"/>
      </font>
      <fill>
        <patternFill>
          <bgColor rgb="FF0000FF"/>
        </patternFill>
      </fill>
    </dxf>
    <dxf>
      <font>
        <condense val="0"/>
        <extend val="0"/>
        <color rgb="FFFFFFFF"/>
      </font>
      <fill>
        <patternFill>
          <bgColor rgb="FF006600"/>
        </patternFill>
      </fill>
    </dxf>
    <dxf>
      <font>
        <condense val="0"/>
        <extend val="0"/>
        <color rgb="FFFFFFFF"/>
      </font>
      <fill>
        <patternFill>
          <bgColor rgb="FFFF0000"/>
        </patternFill>
      </fill>
    </dxf>
    <dxf>
      <font>
        <b/>
        <i val="0"/>
        <condense val="0"/>
        <extend val="0"/>
        <color rgb="FFFFFFFF"/>
      </font>
      <fill>
        <patternFill>
          <bgColor rgb="FF006600"/>
        </patternFill>
      </fill>
    </dxf>
    <dxf>
      <font>
        <b/>
        <i val="0"/>
        <condense val="0"/>
        <extend val="0"/>
        <color rgb="FFFFFFFF"/>
      </font>
      <fill>
        <patternFill>
          <bgColor rgb="FFFF0000"/>
        </patternFill>
      </fill>
    </dxf>
    <dxf>
      <fill>
        <patternFill>
          <bgColor rgb="FF99CCFF"/>
        </patternFill>
      </fill>
    </dxf>
    <dxf>
      <font>
        <b/>
        <i val="0"/>
        <condense val="0"/>
        <extend val="0"/>
        <color rgb="FFFFFFFF"/>
      </font>
      <fill>
        <patternFill>
          <bgColor rgb="FF0000FF"/>
        </patternFill>
      </fill>
    </dxf>
    <dxf>
      <fill>
        <patternFill>
          <bgColor rgb="FFFF0000"/>
        </patternFill>
      </fill>
    </dxf>
    <dxf>
      <fill>
        <patternFill>
          <bgColor rgb="FF006600"/>
        </patternFill>
      </fill>
    </dxf>
    <dxf>
      <fill>
        <patternFill>
          <bgColor rgb="FF99CCFF"/>
        </patternFill>
      </fill>
    </dxf>
    <dxf>
      <font>
        <condense val="0"/>
        <extend val="0"/>
        <color rgb="FFFFFFFF"/>
      </font>
      <fill>
        <patternFill>
          <bgColor rgb="FFFF0000"/>
        </patternFill>
      </fill>
    </dxf>
    <dxf>
      <font>
        <condense val="0"/>
        <extend val="0"/>
        <color rgb="FFFFFFFF"/>
      </font>
      <fill>
        <patternFill>
          <bgColor rgb="FF0000FF"/>
        </patternFill>
      </fill>
    </dxf>
    <dxf>
      <font>
        <color rgb="FFFFFFFF"/>
      </font>
      <fill>
        <patternFill>
          <bgColor rgb="FF006600"/>
        </patternFill>
      </fill>
    </dxf>
    <dxf>
      <font>
        <condense val="0"/>
        <extend val="0"/>
        <color rgb="FFFFFFFF"/>
      </font>
      <fill>
        <patternFill>
          <bgColor rgb="FF0000FF"/>
        </patternFill>
      </fill>
    </dxf>
    <dxf>
      <font>
        <condense val="0"/>
        <extend val="0"/>
        <color rgb="FFFFFFFF"/>
      </font>
      <fill>
        <patternFill>
          <bgColor rgb="FFFF0000"/>
        </patternFill>
      </fill>
    </dxf>
    <dxf>
      <font>
        <condense val="0"/>
        <extend val="0"/>
        <color rgb="FFFFFFFF"/>
      </font>
      <fill>
        <patternFill>
          <bgColor rgb="FF006600"/>
        </patternFill>
      </fill>
    </dxf>
    <dxf>
      <font>
        <b/>
        <i val="0"/>
        <condense val="0"/>
        <extend val="0"/>
        <color rgb="FFFFFFFF"/>
      </font>
      <fill>
        <patternFill>
          <bgColor rgb="FF006600"/>
        </patternFill>
      </fill>
    </dxf>
    <dxf>
      <font>
        <b/>
        <i val="0"/>
        <condense val="0"/>
        <extend val="0"/>
        <color rgb="FFFFFFFF"/>
      </font>
      <fill>
        <patternFill>
          <bgColor rgb="FFFF0000"/>
        </patternFill>
      </fill>
    </dxf>
    <dxf>
      <font>
        <b/>
        <i val="0"/>
        <condense val="0"/>
        <extend val="0"/>
        <color rgb="FFFFFFFF"/>
      </font>
      <fill>
        <patternFill>
          <bgColor rgb="FF0000FF"/>
        </patternFill>
      </fill>
    </dxf>
    <dxf>
      <fill>
        <patternFill>
          <bgColor rgb="FFFF0000"/>
        </patternFill>
      </fill>
    </dxf>
    <dxf>
      <fill>
        <patternFill>
          <bgColor rgb="FF006600"/>
        </patternFill>
      </fill>
    </dxf>
    <dxf>
      <font>
        <condense val="0"/>
        <extend val="0"/>
        <color rgb="FFFFFFFF"/>
      </font>
      <fill>
        <patternFill>
          <bgColor rgb="FF0000FF"/>
        </patternFill>
      </fill>
    </dxf>
    <dxf>
      <font>
        <condense val="0"/>
        <extend val="0"/>
        <color rgb="FFFFFFFF"/>
      </font>
      <fill>
        <patternFill>
          <bgColor rgb="FFFF0000"/>
        </patternFill>
      </fill>
    </dxf>
    <dxf>
      <font>
        <color rgb="FFFFFFFF"/>
      </font>
      <fill>
        <patternFill>
          <bgColor rgb="FF006600"/>
        </patternFill>
      </fill>
    </dxf>
    <dxf>
      <font>
        <b/>
        <i val="0"/>
        <condense val="0"/>
        <extend val="0"/>
        <color rgb="FFFFFFFF"/>
      </font>
      <fill>
        <patternFill>
          <bgColor rgb="FFFF0000"/>
        </patternFill>
      </fill>
    </dxf>
    <dxf>
      <font>
        <b/>
        <i val="0"/>
        <condense val="0"/>
        <extend val="0"/>
        <color rgb="FFFFFFFF"/>
      </font>
      <fill>
        <patternFill>
          <bgColor rgb="FF006600"/>
        </patternFill>
      </fill>
    </dxf>
    <dxf>
      <font>
        <b/>
        <i val="0"/>
        <condense val="0"/>
        <extend val="0"/>
        <color rgb="FFFFFFFF"/>
      </font>
      <fill>
        <patternFill>
          <bgColor rgb="FF0000FF"/>
        </patternFill>
      </fill>
    </dxf>
    <dxf>
      <fill>
        <patternFill>
          <bgColor rgb="FF006600"/>
        </patternFill>
      </fill>
    </dxf>
    <dxf>
      <fill>
        <patternFill>
          <bgColor rgb="FFFF0000"/>
        </patternFill>
      </fill>
    </dxf>
    <dxf>
      <font>
        <condense val="0"/>
        <extend val="0"/>
        <color rgb="FFFFFFFF"/>
      </font>
      <fill>
        <patternFill>
          <bgColor rgb="FFFF0000"/>
        </patternFill>
      </fill>
    </dxf>
    <dxf>
      <font>
        <color rgb="FFFFFFFF"/>
      </font>
      <fill>
        <patternFill>
          <bgColor rgb="FF006600"/>
        </patternFill>
      </fill>
    </dxf>
    <dxf>
      <font>
        <condense val="0"/>
        <extend val="0"/>
        <color rgb="FFFFFFFF"/>
      </font>
      <fill>
        <patternFill>
          <bgColor rgb="FF0000FF"/>
        </patternFill>
      </fill>
    </dxf>
    <dxf>
      <font>
        <b/>
        <i val="0"/>
        <condense val="0"/>
        <extend val="0"/>
        <color indexed="9"/>
      </font>
      <fill>
        <patternFill>
          <bgColor indexed="10"/>
        </patternFill>
      </fill>
    </dxf>
    <dxf>
      <font>
        <b/>
        <i val="0"/>
        <condense val="0"/>
        <extend val="0"/>
        <color indexed="9"/>
      </font>
      <fill>
        <patternFill>
          <bgColor rgb="FF006600"/>
        </patternFill>
      </fill>
    </dxf>
    <dxf>
      <font>
        <b/>
        <i val="0"/>
        <condense val="0"/>
        <extend val="0"/>
        <color indexed="9"/>
      </font>
      <fill>
        <patternFill>
          <bgColor rgb="FF0000FF"/>
        </patternFill>
      </fill>
    </dxf>
    <dxf>
      <fill>
        <patternFill>
          <bgColor indexed="10"/>
        </patternFill>
      </fill>
    </dxf>
    <dxf>
      <fill>
        <patternFill>
          <bgColor rgb="FF006600"/>
        </patternFill>
      </fill>
    </dxf>
    <dxf>
      <font>
        <condense val="0"/>
        <extend val="0"/>
        <color indexed="9"/>
      </font>
      <fill>
        <patternFill>
          <bgColor indexed="10"/>
        </patternFill>
      </fill>
    </dxf>
    <dxf>
      <font>
        <condense val="0"/>
        <extend val="0"/>
        <color indexed="9"/>
      </font>
      <fill>
        <patternFill>
          <bgColor rgb="FF0000FF"/>
        </patternFill>
      </fill>
    </dxf>
    <dxf>
      <font>
        <color theme="0"/>
      </font>
      <fill>
        <patternFill>
          <bgColor rgb="FF006600"/>
        </patternFill>
      </fill>
    </dxf>
    <dxf>
      <fill>
        <patternFill>
          <bgColor indexed="44"/>
        </patternFill>
      </fill>
    </dxf>
    <dxf>
      <font>
        <b val="0"/>
        <i val="0"/>
        <strike val="0"/>
        <condense val="0"/>
        <extend val="0"/>
        <outline val="0"/>
        <shadow val="0"/>
        <u val="none"/>
        <vertAlign val="baseline"/>
        <sz val="11"/>
        <color theme="1"/>
        <name val="Aptos Narrow"/>
        <family val="2"/>
        <scheme val="minor"/>
      </font>
      <numFmt numFmtId="14" formatCode="0.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70" formatCode="0.000"/>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70" formatCode="0.0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70" formatCode="0.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numFmt numFmtId="14"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dxf>
    <dxf>
      <border outline="0">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family val="2"/>
        <scheme val="none"/>
      </font>
      <numFmt numFmtId="14" formatCode="0.0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numFmt numFmtId="170" formatCode="0.000"/>
      <fill>
        <patternFill patternType="solid">
          <fgColor rgb="FF000000"/>
          <bgColor rgb="FFFFFF00"/>
        </patternFill>
      </fill>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numFmt numFmtId="170" formatCode="0.00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numFmt numFmtId="170" formatCode="0.00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none"/>
      </font>
      <numFmt numFmtId="14" formatCode="0.0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none"/>
      </font>
      <border diagonalUp="0" diagonalDown="0">
        <left style="thin">
          <color rgb="FF00000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val="0"/>
        <i val="0"/>
        <strike val="0"/>
        <condense val="0"/>
        <extend val="0"/>
        <outline val="0"/>
        <shadow val="0"/>
        <u val="none"/>
        <vertAlign val="baseline"/>
        <sz val="11"/>
        <color rgb="FF000000"/>
        <name val="Calibri"/>
        <family val="2"/>
        <scheme val="none"/>
      </font>
      <fill>
        <patternFill patternType="none">
          <fgColor rgb="FF000000"/>
          <bgColor auto="1"/>
        </patternFill>
      </fill>
      <alignment horizontal="left"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Calibri"/>
        <family val="2"/>
        <scheme val="none"/>
      </font>
      <numFmt numFmtId="14" formatCode="0.0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numFmt numFmtId="170" formatCode="0.000"/>
      <fill>
        <patternFill patternType="solid">
          <fgColor rgb="FF000000"/>
          <bgColor rgb="FFFFFF00"/>
        </patternFill>
      </fill>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numFmt numFmtId="170" formatCode="0.00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numFmt numFmtId="170" formatCode="0.00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none"/>
      </font>
      <numFmt numFmtId="14" formatCode="0.0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none"/>
      </font>
      <border diagonalUp="0" diagonalDown="0">
        <left style="thin">
          <color rgb="FF00000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val="0"/>
        <i val="0"/>
        <strike val="0"/>
        <condense val="0"/>
        <extend val="0"/>
        <outline val="0"/>
        <shadow val="0"/>
        <u val="none"/>
        <vertAlign val="baseline"/>
        <sz val="11"/>
        <color rgb="FF000000"/>
        <name val="Calibri"/>
        <family val="2"/>
        <scheme val="none"/>
      </font>
      <fill>
        <patternFill patternType="none">
          <fgColor rgb="FF000000"/>
          <bgColor auto="1"/>
        </patternFill>
      </fill>
      <alignment horizontal="left" vertical="top"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63500</xdr:colOff>
      <xdr:row>35</xdr:row>
      <xdr:rowOff>28575</xdr:rowOff>
    </xdr:from>
    <xdr:to>
      <xdr:col>17</xdr:col>
      <xdr:colOff>276225</xdr:colOff>
      <xdr:row>37</xdr:row>
      <xdr:rowOff>15875</xdr:rowOff>
    </xdr:to>
    <xdr:pic>
      <xdr:nvPicPr>
        <xdr:cNvPr id="2" name="Picture 1">
          <a:extLst>
            <a:ext uri="{FF2B5EF4-FFF2-40B4-BE49-F238E27FC236}">
              <a16:creationId xmlns:a16="http://schemas.microsoft.com/office/drawing/2014/main" id="{9C8CCD6B-8E26-4845-A7CC-072E1AFBA72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169650" y="4003675"/>
          <a:ext cx="1431925"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rmyeitaas.sharepoint-mil.us/sites/ASA-FMC-CE/CEU%20Documents/Efforts/Reimbursable%20Rates/FY25/FY25%20Aviation/Analysis/FY25%20Fixed%20Wing%20Reimbursable%20Personnel%20Rates.xlsx" TargetMode="External"/><Relationship Id="rId1" Type="http://schemas.openxmlformats.org/officeDocument/2006/relationships/externalLinkPath" Target="/sites/ASA-FMC-CE/CEU%20Documents/Efforts/Reimbursable%20Rates/FY25/FY25%20Aviation/Analysis/FY25%20Fixed%20Wing%20Reimbursable%20Personnel%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hree-Year Average"/>
      <sheetName val="FY25 Average Rates &amp; Comparison"/>
      <sheetName val="FY25 Summary"/>
      <sheetName val="FY25 O&amp;M"/>
      <sheetName val="FY25 Fuel Cost"/>
      <sheetName val="FY25 Fuel Consumption FW"/>
      <sheetName val="FY25 MilPers"/>
      <sheetName val="FY25 (FY23 CLS Cost per FH)"/>
      <sheetName val="FY25 MilPersFMS"/>
      <sheetName val="FY25 Personnel Rates"/>
      <sheetName val="FY24 OMA Inflation Idx BY25"/>
    </sheetNames>
    <sheetDataSet>
      <sheetData sheetId="0"/>
      <sheetData sheetId="1"/>
      <sheetData sheetId="2"/>
      <sheetData sheetId="3"/>
      <sheetData sheetId="4"/>
      <sheetData sheetId="5"/>
      <sheetData sheetId="6"/>
      <sheetData sheetId="7"/>
      <sheetData sheetId="8">
        <row r="9">
          <cell r="D9">
            <v>204.60972115384612</v>
          </cell>
        </row>
        <row r="10">
          <cell r="D10">
            <v>204.60972115384612</v>
          </cell>
        </row>
        <row r="13">
          <cell r="D13">
            <v>272.92778365384612</v>
          </cell>
        </row>
        <row r="14">
          <cell r="D14">
            <v>341.24584615384612</v>
          </cell>
        </row>
        <row r="15">
          <cell r="D15">
            <v>272.92778365384612</v>
          </cell>
        </row>
        <row r="16">
          <cell r="D16">
            <v>272.92778365384612</v>
          </cell>
        </row>
      </sheetData>
      <sheetData sheetId="9"/>
      <sheetData sheetId="10"/>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73A3D4-8267-456E-8CF4-3F1020F71A32}" name="dataInflation9" displayName="dataInflation9" ref="H4:M80" totalsRowShown="0" headerRowDxfId="83" dataDxfId="81" headerRowBorderDxfId="82" tableBorderDxfId="80" totalsRowBorderDxfId="79">
  <tableColumns count="6">
    <tableColumn id="1" xr3:uid="{C766DB4A-8949-4359-A04D-507867C7766A}" name="Fiscal Year" dataDxfId="78"/>
    <tableColumn id="2" xr3:uid="{C641CCB0-1AE3-4766-A65B-F1E45A13C39B}" name="Inflation Rate %" dataDxfId="77"/>
    <tableColumn id="3" xr3:uid="{1E496973-FD4D-4DED-8FB6-0C525F1E6050}" name="Raw Index" dataDxfId="76"/>
    <tableColumn id="4" xr3:uid="{EFFE77F2-126E-44C7-893B-EE1D30B1E511}" name="Weighted Index" dataDxfId="75"/>
    <tableColumn id="5" xr3:uid="{06221AE8-59F2-4A62-8ED4-79FCA3723032}" name="Budget Year Index" dataDxfId="74"/>
    <tableColumn id="6" xr3:uid="{1CAE9A42-2BB4-4E1B-995C-5C7D4FACF39A}" name="Budget Year Inflation Rate %" dataDxfId="73"/>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45134F-5416-465B-86DF-B6BAFDE13307}" name="dataInflation" displayName="dataInflation" ref="O4:T80" totalsRowShown="0" headerRowDxfId="72" dataDxfId="70" headerRowBorderDxfId="71" tableBorderDxfId="69" totalsRowBorderDxfId="68">
  <autoFilter ref="O4:T80" xr:uid="{8745134F-5416-465B-86DF-B6BAFDE13307}"/>
  <tableColumns count="6">
    <tableColumn id="1" xr3:uid="{8848AF84-3F0D-473D-AC14-1FAAC0618AE3}" name="Fiscal Year" dataDxfId="67"/>
    <tableColumn id="2" xr3:uid="{A8827E26-02DA-431B-92C1-0DD400543C1F}" name="Inflation Rate %" dataDxfId="66"/>
    <tableColumn id="3" xr3:uid="{4C027CA2-9BA5-4A62-903E-B466528EDF81}" name="Raw Index" dataDxfId="65"/>
    <tableColumn id="4" xr3:uid="{16CCA187-A31B-404C-A62A-DD1D24C57E30}" name="Weighted Index" dataDxfId="64"/>
    <tableColumn id="5" xr3:uid="{83FEEA15-7E42-4277-8E77-5C453891E91D}" name="Budget Year Index" dataDxfId="63"/>
    <tableColumn id="6" xr3:uid="{4AC9D38E-FC7B-4FE2-B19F-B8A0114EFB41}" name="Budget Year Inflation Rate %" dataDxfId="62"/>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C016C4E-219E-4CCD-A069-CFF466186F79}" name="dataInflation4" displayName="dataInflation4" ref="A4:F100" totalsRowShown="0" headerRowDxfId="61" dataDxfId="59" headerRowBorderDxfId="60" tableBorderDxfId="58" totalsRowBorderDxfId="57">
  <autoFilter ref="A4:F100" xr:uid="{2C016C4E-219E-4CCD-A069-CFF466186F79}"/>
  <tableColumns count="6">
    <tableColumn id="1" xr3:uid="{7F2A20E8-DE28-4FD0-BE49-56A3BB0A9078}" name="Fiscal Year" dataDxfId="56"/>
    <tableColumn id="2" xr3:uid="{448CC296-EADD-44ED-AB69-179E7F7308D8}" name="Inflation Rate %" dataDxfId="55"/>
    <tableColumn id="3" xr3:uid="{538113E7-4C20-4D2F-9172-D416F203D812}" name="Raw Index" dataDxfId="54"/>
    <tableColumn id="4" xr3:uid="{C479B333-9372-4103-9D34-D89E4636CF7F}" name="Weighted Index" dataDxfId="53"/>
    <tableColumn id="5" xr3:uid="{9ACE0FBA-85E6-47ED-BC6F-2BB1B21E3482}" name="Budget Year Index" dataDxfId="52"/>
    <tableColumn id="6" xr3:uid="{4B0D6ABF-B295-4E76-AA95-CD9DAA2C2310}" name="Budget Year Inflation Rate %" dataDxfId="51"/>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comptroller.defense.gov/Portals/45/documents/rates/fy2026/2026_k.pdf"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44FA4-256C-477C-9429-F5041E893834}">
  <dimension ref="B1:AG65"/>
  <sheetViews>
    <sheetView tabSelected="1" workbookViewId="0">
      <selection activeCell="C5" sqref="C5:M10"/>
    </sheetView>
  </sheetViews>
  <sheetFormatPr defaultRowHeight="14.5" x14ac:dyDescent="0.35"/>
  <cols>
    <col min="8" max="8" width="11.08984375" customWidth="1"/>
    <col min="12" max="12" width="12.26953125" customWidth="1"/>
  </cols>
  <sheetData>
    <row r="1" spans="2:14" ht="15" thickBot="1" x14ac:dyDescent="0.4"/>
    <row r="2" spans="2:14" ht="15" thickBot="1" x14ac:dyDescent="0.4">
      <c r="B2" s="274" t="s">
        <v>0</v>
      </c>
      <c r="C2" s="275"/>
      <c r="D2" s="275"/>
      <c r="E2" s="275"/>
      <c r="F2" s="275"/>
      <c r="G2" s="275"/>
      <c r="H2" s="275"/>
      <c r="I2" s="275"/>
      <c r="J2" s="275"/>
      <c r="K2" s="275"/>
      <c r="L2" s="275"/>
      <c r="M2" s="276"/>
    </row>
    <row r="3" spans="2:14" x14ac:dyDescent="0.35">
      <c r="B3" s="204" t="s">
        <v>1</v>
      </c>
      <c r="C3" s="203" t="s">
        <v>2</v>
      </c>
      <c r="D3" s="277" t="s">
        <v>3</v>
      </c>
      <c r="E3" s="277"/>
      <c r="F3" s="277"/>
      <c r="G3" s="277" t="s">
        <v>4</v>
      </c>
      <c r="H3" s="277"/>
      <c r="I3" s="277"/>
      <c r="J3" s="277" t="s">
        <v>5</v>
      </c>
      <c r="K3" s="277"/>
      <c r="L3" s="277"/>
      <c r="M3" s="278"/>
      <c r="N3" s="209" t="s">
        <v>6</v>
      </c>
    </row>
    <row r="4" spans="2:14" ht="15" thickBot="1" x14ac:dyDescent="0.4">
      <c r="B4" s="204"/>
      <c r="C4" s="203" t="s">
        <v>7</v>
      </c>
      <c r="D4" s="203" t="s">
        <v>7</v>
      </c>
      <c r="E4" s="203" t="s">
        <v>8</v>
      </c>
      <c r="F4" s="203" t="s">
        <v>9</v>
      </c>
      <c r="G4" s="203" t="s">
        <v>7</v>
      </c>
      <c r="H4" s="203" t="s">
        <v>10</v>
      </c>
      <c r="I4" s="203" t="s">
        <v>9</v>
      </c>
      <c r="J4" s="203" t="s">
        <v>7</v>
      </c>
      <c r="K4" s="203" t="s">
        <v>8</v>
      </c>
      <c r="L4" s="203" t="s">
        <v>11</v>
      </c>
      <c r="M4" s="205" t="s">
        <v>9</v>
      </c>
      <c r="N4" s="210" t="s">
        <v>12</v>
      </c>
    </row>
    <row r="5" spans="2:14" x14ac:dyDescent="0.35">
      <c r="B5" s="270" t="s">
        <v>13</v>
      </c>
      <c r="C5" s="271">
        <f>'FY26 Average Rates &amp; Comparison'!B40</f>
        <v>5607.6071306834392</v>
      </c>
      <c r="D5" s="271">
        <f>'FY26 Average Rates &amp; Comparison'!C40</f>
        <v>5607.6071306834392</v>
      </c>
      <c r="E5" s="271">
        <f>'FY26 Average Rates &amp; Comparison'!D40</f>
        <v>202.63335576923075</v>
      </c>
      <c r="F5" s="271">
        <f>'FY26 Average Rates &amp; Comparison'!E40</f>
        <v>5810.2404864526698</v>
      </c>
      <c r="G5" s="271">
        <f>'FY26 Average Rates &amp; Comparison'!F40</f>
        <v>5607.6071306834392</v>
      </c>
      <c r="H5" s="272">
        <f>'FY26 Average Rates &amp; Comparison'!G40</f>
        <v>204.60972115384612</v>
      </c>
      <c r="I5" s="271">
        <f>'FY26 Average Rates &amp; Comparison'!H40</f>
        <v>5812.2168518372855</v>
      </c>
      <c r="J5" s="271">
        <f>'FY26 Average Rates &amp; Comparison'!I40</f>
        <v>5607.6071306834392</v>
      </c>
      <c r="K5" s="271">
        <f>'FY26 Average Rates &amp; Comparison'!J40</f>
        <v>202.63335576923075</v>
      </c>
      <c r="L5" s="271">
        <f>'FY26 Average Rates &amp; Comparison'!K40</f>
        <v>232.40961945810679</v>
      </c>
      <c r="M5" s="271">
        <f>'FY26 Average Rates &amp; Comparison'!L40</f>
        <v>6042.6501059107768</v>
      </c>
      <c r="N5" s="211">
        <f>M5/M19-1</f>
        <v>0.16432090231256979</v>
      </c>
    </row>
    <row r="6" spans="2:14" x14ac:dyDescent="0.35">
      <c r="B6" s="204" t="s">
        <v>14</v>
      </c>
      <c r="C6" s="203">
        <f>'FY26 Average Rates &amp; Comparison'!B41</f>
        <v>2768.4230815504111</v>
      </c>
      <c r="D6" s="203">
        <f>'FY26 Average Rates &amp; Comparison'!C41</f>
        <v>2768.4230815504111</v>
      </c>
      <c r="E6" s="203">
        <f>'FY26 Average Rates &amp; Comparison'!D41</f>
        <v>202.63335576923075</v>
      </c>
      <c r="F6" s="203">
        <f>'FY26 Average Rates &amp; Comparison'!E41</f>
        <v>2971.0564373196416</v>
      </c>
      <c r="G6" s="203">
        <f>'FY26 Average Rates &amp; Comparison'!F41</f>
        <v>2768.4230815504111</v>
      </c>
      <c r="H6" s="273">
        <f>'FY26 Average Rates &amp; Comparison'!G41</f>
        <v>204.60972115384612</v>
      </c>
      <c r="I6" s="203">
        <f>'FY26 Average Rates &amp; Comparison'!H41</f>
        <v>2973.0328027042574</v>
      </c>
      <c r="J6" s="203">
        <f>'FY26 Average Rates &amp; Comparison'!I41</f>
        <v>2768.4230815504111</v>
      </c>
      <c r="K6" s="203">
        <f>'FY26 Average Rates &amp; Comparison'!J41</f>
        <v>202.63335576923075</v>
      </c>
      <c r="L6" s="203">
        <f>'FY26 Average Rates &amp; Comparison'!K41</f>
        <v>118.84225749278566</v>
      </c>
      <c r="M6" s="203">
        <f>'FY26 Average Rates &amp; Comparison'!L41</f>
        <v>3089.8986948124275</v>
      </c>
      <c r="N6" s="52">
        <f t="shared" ref="N6:N10" si="0">M6/M20-1</f>
        <v>-4.2333701662371825E-2</v>
      </c>
    </row>
    <row r="7" spans="2:14" x14ac:dyDescent="0.35">
      <c r="B7" s="204" t="s">
        <v>15</v>
      </c>
      <c r="C7" s="203">
        <f>'FY26 Average Rates &amp; Comparison'!B42</f>
        <v>3033.5094971731778</v>
      </c>
      <c r="D7" s="203">
        <f>'FY26 Average Rates &amp; Comparison'!C42</f>
        <v>3033.5094971731778</v>
      </c>
      <c r="E7" s="203">
        <f>'FY26 Average Rates &amp; Comparison'!D42</f>
        <v>270.43924038461535</v>
      </c>
      <c r="F7" s="203">
        <f>'FY26 Average Rates &amp; Comparison'!E42</f>
        <v>3303.9487375577933</v>
      </c>
      <c r="G7" s="203">
        <f>'FY26 Average Rates &amp; Comparison'!F42</f>
        <v>3033.5094971731778</v>
      </c>
      <c r="H7" s="273">
        <f>'FY26 Average Rates &amp; Comparison'!G42</f>
        <v>272.92778365384612</v>
      </c>
      <c r="I7" s="203">
        <f>'FY26 Average Rates &amp; Comparison'!H42</f>
        <v>3306.4372808270241</v>
      </c>
      <c r="J7" s="203">
        <f>'FY26 Average Rates &amp; Comparison'!I42</f>
        <v>3033.5094971731778</v>
      </c>
      <c r="K7" s="203">
        <f>'FY26 Average Rates &amp; Comparison'!J42</f>
        <v>270.43924038461535</v>
      </c>
      <c r="L7" s="203">
        <f>'FY26 Average Rates &amp; Comparison'!K42</f>
        <v>132.15794950231174</v>
      </c>
      <c r="M7" s="203">
        <f>'FY26 Average Rates &amp; Comparison'!L42</f>
        <v>3436.1066870601048</v>
      </c>
      <c r="N7" s="52">
        <f t="shared" si="0"/>
        <v>-3.9936488174677209E-2</v>
      </c>
    </row>
    <row r="8" spans="2:14" x14ac:dyDescent="0.35">
      <c r="B8" s="204" t="s">
        <v>16</v>
      </c>
      <c r="C8" s="203">
        <f>'FY26 Average Rates &amp; Comparison'!B43</f>
        <v>9856.393662675493</v>
      </c>
      <c r="D8" s="203">
        <f>'FY26 Average Rates &amp; Comparison'!C43</f>
        <v>9856.393662675493</v>
      </c>
      <c r="E8" s="203">
        <f>'FY26 Average Rates &amp; Comparison'!D43</f>
        <v>338.24512499999997</v>
      </c>
      <c r="F8" s="203">
        <f>'FY26 Average Rates &amp; Comparison'!E43</f>
        <v>10194.638787675492</v>
      </c>
      <c r="G8" s="203">
        <f>'FY26 Average Rates &amp; Comparison'!F43</f>
        <v>9856.393662675493</v>
      </c>
      <c r="H8" s="273">
        <f>'FY26 Average Rates &amp; Comparison'!G43</f>
        <v>341.24584615384612</v>
      </c>
      <c r="I8" s="203">
        <f>'FY26 Average Rates &amp; Comparison'!H43</f>
        <v>10197.639508829339</v>
      </c>
      <c r="J8" s="203">
        <f>'FY26 Average Rates &amp; Comparison'!I43</f>
        <v>9856.393662675493</v>
      </c>
      <c r="K8" s="203">
        <f>'FY26 Average Rates &amp; Comparison'!J43</f>
        <v>338.24512499999997</v>
      </c>
      <c r="L8" s="203">
        <f>'FY26 Average Rates &amp; Comparison'!K43</f>
        <v>407.7855515070197</v>
      </c>
      <c r="M8" s="203">
        <f>'FY26 Average Rates &amp; Comparison'!L43</f>
        <v>10602.424339182513</v>
      </c>
      <c r="N8" s="52">
        <f t="shared" si="0"/>
        <v>9.4678611300361259E-2</v>
      </c>
    </row>
    <row r="9" spans="2:14" x14ac:dyDescent="0.35">
      <c r="B9" s="204" t="s">
        <v>17</v>
      </c>
      <c r="C9" s="203">
        <f>'FY26 Average Rates &amp; Comparison'!B44</f>
        <v>5178.5935941224552</v>
      </c>
      <c r="D9" s="203">
        <f>'FY26 Average Rates &amp; Comparison'!C44</f>
        <v>5178.5935941224552</v>
      </c>
      <c r="E9" s="203">
        <f>'FY26 Average Rates &amp; Comparison'!D44</f>
        <v>270.43924038461535</v>
      </c>
      <c r="F9" s="203">
        <f>'FY26 Average Rates &amp; Comparison'!E44</f>
        <v>5449.0328345070702</v>
      </c>
      <c r="G9" s="203">
        <f>'FY26 Average Rates &amp; Comparison'!F44</f>
        <v>5178.5935941224552</v>
      </c>
      <c r="H9" s="273">
        <f>'FY26 Average Rates &amp; Comparison'!G44</f>
        <v>272.92778365384612</v>
      </c>
      <c r="I9" s="203">
        <f>'FY26 Average Rates &amp; Comparison'!H44</f>
        <v>5451.5213777763011</v>
      </c>
      <c r="J9" s="203">
        <f>'FY26 Average Rates &amp; Comparison'!I44</f>
        <v>5178.5935941224552</v>
      </c>
      <c r="K9" s="203">
        <f>'FY26 Average Rates &amp; Comparison'!J44</f>
        <v>270.43924038461535</v>
      </c>
      <c r="L9" s="203">
        <f>'FY26 Average Rates &amp; Comparison'!K44</f>
        <v>217.9613133802828</v>
      </c>
      <c r="M9" s="203">
        <f>'FY26 Average Rates &amp; Comparison'!L44</f>
        <v>5666.9941478873534</v>
      </c>
      <c r="N9" s="52">
        <f t="shared" si="0"/>
        <v>5.8883286709760174E-2</v>
      </c>
    </row>
    <row r="10" spans="2:14" ht="15" thickBot="1" x14ac:dyDescent="0.4">
      <c r="B10" s="206" t="s">
        <v>18</v>
      </c>
      <c r="C10" s="203">
        <f>'FY26 Average Rates &amp; Comparison'!B45</f>
        <v>5477.8251071123477</v>
      </c>
      <c r="D10" s="203">
        <f>'FY26 Average Rates &amp; Comparison'!C45</f>
        <v>5477.8251071123477</v>
      </c>
      <c r="E10" s="203">
        <f>'FY26 Average Rates &amp; Comparison'!D45</f>
        <v>270.43924038461535</v>
      </c>
      <c r="F10" s="203">
        <f>'FY26 Average Rates &amp; Comparison'!E45</f>
        <v>5748.2643474969627</v>
      </c>
      <c r="G10" s="203">
        <f>'FY26 Average Rates &amp; Comparison'!F45</f>
        <v>5477.8251071123477</v>
      </c>
      <c r="H10" s="273">
        <f>'FY26 Average Rates &amp; Comparison'!G45</f>
        <v>272.92778365384612</v>
      </c>
      <c r="I10" s="203">
        <f>'FY26 Average Rates &amp; Comparison'!H45</f>
        <v>5750.7528907661936</v>
      </c>
      <c r="J10" s="203">
        <f>'FY26 Average Rates &amp; Comparison'!I45</f>
        <v>5477.8251071123477</v>
      </c>
      <c r="K10" s="203">
        <f>'FY26 Average Rates &amp; Comparison'!J45</f>
        <v>270.43924038461535</v>
      </c>
      <c r="L10" s="203">
        <f>'FY26 Average Rates &amp; Comparison'!K45</f>
        <v>229.93057389987851</v>
      </c>
      <c r="M10" s="203">
        <f>'FY26 Average Rates &amp; Comparison'!L45</f>
        <v>5978.194921396841</v>
      </c>
      <c r="N10" s="52">
        <f t="shared" si="0"/>
        <v>-4.1685428800117719E-2</v>
      </c>
    </row>
    <row r="15" spans="2:14" ht="15" thickBot="1" x14ac:dyDescent="0.4"/>
    <row r="16" spans="2:14" x14ac:dyDescent="0.35">
      <c r="B16" s="274" t="s">
        <v>19</v>
      </c>
      <c r="C16" s="275"/>
      <c r="D16" s="275"/>
      <c r="E16" s="275"/>
      <c r="F16" s="275"/>
      <c r="G16" s="275"/>
      <c r="H16" s="275"/>
      <c r="I16" s="275"/>
      <c r="J16" s="275"/>
      <c r="K16" s="275"/>
      <c r="L16" s="275"/>
      <c r="M16" s="276"/>
    </row>
    <row r="17" spans="2:33" x14ac:dyDescent="0.35">
      <c r="B17" s="204" t="s">
        <v>1</v>
      </c>
      <c r="C17" s="203" t="s">
        <v>2</v>
      </c>
      <c r="D17" s="277" t="s">
        <v>3</v>
      </c>
      <c r="E17" s="277"/>
      <c r="F17" s="277"/>
      <c r="G17" s="277" t="s">
        <v>4</v>
      </c>
      <c r="H17" s="277"/>
      <c r="I17" s="277"/>
      <c r="J17" s="277" t="s">
        <v>5</v>
      </c>
      <c r="K17" s="277"/>
      <c r="L17" s="277"/>
      <c r="M17" s="278"/>
    </row>
    <row r="18" spans="2:33" x14ac:dyDescent="0.35">
      <c r="B18" s="204"/>
      <c r="C18" s="203" t="s">
        <v>7</v>
      </c>
      <c r="D18" s="203" t="s">
        <v>7</v>
      </c>
      <c r="E18" s="203" t="s">
        <v>8</v>
      </c>
      <c r="F18" s="203" t="s">
        <v>9</v>
      </c>
      <c r="G18" s="203" t="s">
        <v>7</v>
      </c>
      <c r="H18" s="203" t="s">
        <v>10</v>
      </c>
      <c r="I18" s="203" t="s">
        <v>9</v>
      </c>
      <c r="J18" s="203" t="s">
        <v>7</v>
      </c>
      <c r="K18" s="203" t="s">
        <v>8</v>
      </c>
      <c r="L18" s="203" t="s">
        <v>11</v>
      </c>
      <c r="M18" s="205" t="s">
        <v>9</v>
      </c>
    </row>
    <row r="19" spans="2:33" x14ac:dyDescent="0.35">
      <c r="B19" s="204" t="s">
        <v>13</v>
      </c>
      <c r="C19" s="203">
        <v>4793.2494268477376</v>
      </c>
      <c r="D19" s="203">
        <v>4793.2494268477376</v>
      </c>
      <c r="E19" s="203">
        <v>196.99035576923075</v>
      </c>
      <c r="F19" s="203">
        <v>4990.2397826169681</v>
      </c>
      <c r="G19" s="203">
        <v>4793.2494268477376</v>
      </c>
      <c r="H19" s="203">
        <v>204.60972115384612</v>
      </c>
      <c r="I19" s="203">
        <v>4997.8591480015839</v>
      </c>
      <c r="J19" s="203">
        <v>4793.2494268477376</v>
      </c>
      <c r="K19" s="203">
        <v>196.99035576923075</v>
      </c>
      <c r="L19" s="203">
        <v>199.60959130467873</v>
      </c>
      <c r="M19" s="205">
        <v>5189.8493739216465</v>
      </c>
    </row>
    <row r="20" spans="2:33" x14ac:dyDescent="0.35">
      <c r="B20" s="204" t="s">
        <v>14</v>
      </c>
      <c r="C20" s="203">
        <v>2905.4018266402072</v>
      </c>
      <c r="D20" s="203">
        <v>2905.4018266402072</v>
      </c>
      <c r="E20" s="203">
        <v>196.99035576923075</v>
      </c>
      <c r="F20" s="203">
        <v>3102.3921824094377</v>
      </c>
      <c r="G20" s="203">
        <v>2905.4018266402072</v>
      </c>
      <c r="H20" s="203">
        <v>204.60972115384612</v>
      </c>
      <c r="I20" s="203">
        <v>3110.0115477940535</v>
      </c>
      <c r="J20" s="203">
        <v>2905.4018266402072</v>
      </c>
      <c r="K20" s="203">
        <v>196.99035576923075</v>
      </c>
      <c r="L20" s="203">
        <v>124.09568729637751</v>
      </c>
      <c r="M20" s="205">
        <v>3226.4878697058152</v>
      </c>
    </row>
    <row r="21" spans="2:33" x14ac:dyDescent="0.35">
      <c r="B21" s="204" t="s">
        <v>15</v>
      </c>
      <c r="C21" s="203">
        <v>3179.886857003461</v>
      </c>
      <c r="D21" s="203">
        <v>3179.886857003461</v>
      </c>
      <c r="E21" s="203">
        <v>261.49873557692308</v>
      </c>
      <c r="F21" s="203">
        <v>3441.3855925803841</v>
      </c>
      <c r="G21" s="203">
        <v>3179.886857003461</v>
      </c>
      <c r="H21" s="203">
        <v>272.92778365384612</v>
      </c>
      <c r="I21" s="203">
        <v>3452.8146406573073</v>
      </c>
      <c r="J21" s="203">
        <v>3179.886857003461</v>
      </c>
      <c r="K21" s="203">
        <v>261.49873557692308</v>
      </c>
      <c r="L21" s="203">
        <v>137.65542370321538</v>
      </c>
      <c r="M21" s="205">
        <v>3579.0410162835997</v>
      </c>
    </row>
    <row r="22" spans="2:33" x14ac:dyDescent="0.35">
      <c r="B22" s="204" t="s">
        <v>16</v>
      </c>
      <c r="C22" s="203">
        <v>8986.8986840311154</v>
      </c>
      <c r="D22" s="203">
        <v>8986.8986840311154</v>
      </c>
      <c r="E22" s="203">
        <v>326.00711538461536</v>
      </c>
      <c r="F22" s="203">
        <v>9312.9057994157301</v>
      </c>
      <c r="G22" s="203">
        <v>8986.8986840311154</v>
      </c>
      <c r="H22" s="203">
        <v>341.24584615384612</v>
      </c>
      <c r="I22" s="203">
        <v>9328.1445301849617</v>
      </c>
      <c r="J22" s="203">
        <v>8986.8986840311154</v>
      </c>
      <c r="K22" s="203">
        <v>326.00711538461536</v>
      </c>
      <c r="L22" s="203">
        <v>372.51623197662923</v>
      </c>
      <c r="M22" s="205">
        <v>9685.4220313923597</v>
      </c>
    </row>
    <row r="23" spans="2:33" x14ac:dyDescent="0.35">
      <c r="B23" s="204" t="s">
        <v>17</v>
      </c>
      <c r="C23" s="203">
        <v>4884.5196244244935</v>
      </c>
      <c r="D23" s="203">
        <v>4884.5196244244935</v>
      </c>
      <c r="E23" s="203">
        <v>261.49873557692308</v>
      </c>
      <c r="F23" s="203">
        <v>5146.018360001417</v>
      </c>
      <c r="G23" s="203">
        <v>4884.5196244244935</v>
      </c>
      <c r="H23" s="203">
        <v>272.92778365384612</v>
      </c>
      <c r="I23" s="203">
        <v>5157.4474080783393</v>
      </c>
      <c r="J23" s="203">
        <v>4884.5196244244935</v>
      </c>
      <c r="K23" s="203">
        <v>261.49873557692308</v>
      </c>
      <c r="L23" s="203">
        <v>205.84073440005668</v>
      </c>
      <c r="M23" s="205">
        <v>5351.8590944014741</v>
      </c>
    </row>
    <row r="24" spans="2:33" ht="15" thickBot="1" x14ac:dyDescent="0.4">
      <c r="B24" s="206" t="s">
        <v>18</v>
      </c>
      <c r="C24" s="207">
        <v>5736.8075828793444</v>
      </c>
      <c r="D24" s="207">
        <v>5736.8075828793444</v>
      </c>
      <c r="E24" s="207">
        <v>261.49873557692308</v>
      </c>
      <c r="F24" s="207">
        <v>5998.306318456267</v>
      </c>
      <c r="G24" s="207">
        <v>5736.8075828793444</v>
      </c>
      <c r="H24" s="207">
        <v>272.92778365384612</v>
      </c>
      <c r="I24" s="207">
        <v>6009.7353665331902</v>
      </c>
      <c r="J24" s="207">
        <v>5736.8075828793444</v>
      </c>
      <c r="K24" s="207">
        <v>261.49873557692308</v>
      </c>
      <c r="L24" s="207">
        <v>239.9322527382507</v>
      </c>
      <c r="M24" s="208">
        <v>6238.238571194518</v>
      </c>
    </row>
    <row r="29" spans="2:33" ht="15" thickBot="1" x14ac:dyDescent="0.4"/>
    <row r="30" spans="2:33" x14ac:dyDescent="0.35">
      <c r="B30" s="279" t="s">
        <v>20</v>
      </c>
      <c r="C30" s="280"/>
      <c r="D30" s="280"/>
      <c r="E30" s="280"/>
      <c r="F30" s="280"/>
      <c r="G30" s="280"/>
      <c r="H30" s="280"/>
      <c r="I30" s="280"/>
      <c r="J30" s="280"/>
      <c r="K30" s="280"/>
      <c r="L30" s="280"/>
      <c r="M30" s="281"/>
      <c r="O30" s="125" t="s">
        <v>21</v>
      </c>
      <c r="P30" s="126"/>
      <c r="Q30" s="126"/>
      <c r="R30" s="126"/>
      <c r="S30" s="126"/>
      <c r="T30" s="126"/>
      <c r="U30" s="126"/>
      <c r="V30" s="127"/>
      <c r="W30" s="127"/>
      <c r="X30" s="127"/>
      <c r="Y30" s="127"/>
      <c r="Z30" s="127"/>
      <c r="AA30" s="127"/>
      <c r="AB30" s="127"/>
      <c r="AC30" s="127"/>
      <c r="AD30" s="127"/>
      <c r="AE30" s="127"/>
      <c r="AF30" s="127"/>
      <c r="AG30" s="127"/>
    </row>
    <row r="31" spans="2:33" x14ac:dyDescent="0.35">
      <c r="B31" s="138" t="s">
        <v>1</v>
      </c>
      <c r="C31" s="9" t="s">
        <v>2</v>
      </c>
      <c r="D31" s="282" t="s">
        <v>3</v>
      </c>
      <c r="E31" s="282"/>
      <c r="F31" s="282"/>
      <c r="G31" s="282" t="s">
        <v>4</v>
      </c>
      <c r="H31" s="282"/>
      <c r="I31" s="282"/>
      <c r="J31" s="282" t="s">
        <v>5</v>
      </c>
      <c r="K31" s="282"/>
      <c r="L31" s="282"/>
      <c r="M31" s="283"/>
      <c r="O31" s="128" t="s">
        <v>22</v>
      </c>
      <c r="P31" s="129"/>
      <c r="Q31" s="129"/>
      <c r="R31" s="129"/>
      <c r="S31" s="129"/>
      <c r="T31" s="129"/>
      <c r="U31" s="129"/>
      <c r="V31" s="129"/>
      <c r="W31" s="129"/>
      <c r="X31" s="129"/>
      <c r="Y31" s="129"/>
      <c r="Z31" s="129"/>
      <c r="AA31" s="129"/>
      <c r="AB31" s="129"/>
      <c r="AC31" s="129"/>
      <c r="AD31" s="129"/>
      <c r="AE31" s="129"/>
      <c r="AF31" s="129"/>
      <c r="AG31" s="129"/>
    </row>
    <row r="32" spans="2:33" x14ac:dyDescent="0.35">
      <c r="B32" s="138"/>
      <c r="C32" s="9" t="s">
        <v>7</v>
      </c>
      <c r="D32" s="9" t="s">
        <v>7</v>
      </c>
      <c r="E32" s="9" t="s">
        <v>8</v>
      </c>
      <c r="F32" s="9" t="s">
        <v>9</v>
      </c>
      <c r="G32" s="9" t="s">
        <v>7</v>
      </c>
      <c r="H32" s="9" t="s">
        <v>10</v>
      </c>
      <c r="I32" s="9" t="s">
        <v>9</v>
      </c>
      <c r="J32" s="9" t="s">
        <v>7</v>
      </c>
      <c r="K32" s="9" t="s">
        <v>8</v>
      </c>
      <c r="L32" s="9" t="s">
        <v>11</v>
      </c>
      <c r="M32" s="14" t="s">
        <v>9</v>
      </c>
      <c r="O32" s="130" t="s">
        <v>23</v>
      </c>
      <c r="P32" s="131"/>
      <c r="Q32" s="129"/>
      <c r="R32" s="129"/>
      <c r="S32" s="129"/>
      <c r="T32" s="129"/>
      <c r="U32" s="129"/>
      <c r="V32" s="129"/>
      <c r="W32" s="129"/>
      <c r="X32" s="129"/>
      <c r="Y32" s="129"/>
      <c r="Z32" s="129"/>
      <c r="AA32" s="129"/>
      <c r="AB32" s="129"/>
      <c r="AC32" s="129"/>
      <c r="AD32" s="129"/>
      <c r="AE32" s="129"/>
      <c r="AF32" s="129"/>
      <c r="AG32" s="129"/>
    </row>
    <row r="33" spans="2:33" x14ac:dyDescent="0.35">
      <c r="B33" s="138" t="s">
        <v>13</v>
      </c>
      <c r="C33" s="137">
        <v>3944.9422189016236</v>
      </c>
      <c r="D33" s="137">
        <v>3944.9422189016236</v>
      </c>
      <c r="E33" s="137">
        <v>186.98795192307691</v>
      </c>
      <c r="F33" s="137">
        <v>4131.9301708247003</v>
      </c>
      <c r="G33" s="137">
        <v>3944.9422189016236</v>
      </c>
      <c r="H33" s="137">
        <v>194.00881730769231</v>
      </c>
      <c r="I33" s="137">
        <v>4138.951036209316</v>
      </c>
      <c r="J33" s="137">
        <v>3944.9422189016236</v>
      </c>
      <c r="K33" s="137">
        <v>186.98795192307691</v>
      </c>
      <c r="L33" s="137">
        <v>165.27720683298801</v>
      </c>
      <c r="M33" s="142">
        <v>4297.2073776576881</v>
      </c>
      <c r="O33" s="132"/>
      <c r="P33" s="129"/>
      <c r="Q33" s="129"/>
      <c r="R33" s="129"/>
      <c r="S33" s="129"/>
      <c r="T33" s="129"/>
      <c r="U33" s="129"/>
      <c r="V33" s="129"/>
      <c r="W33" s="129"/>
      <c r="X33" s="129"/>
      <c r="Y33" s="129"/>
      <c r="Z33" s="129"/>
      <c r="AA33" s="129"/>
      <c r="AB33" s="129"/>
      <c r="AC33" s="129"/>
      <c r="AD33" s="129"/>
      <c r="AE33" s="129"/>
      <c r="AF33" s="129"/>
      <c r="AG33" s="129"/>
    </row>
    <row r="34" spans="2:33" x14ac:dyDescent="0.35">
      <c r="B34" s="138" t="s">
        <v>14</v>
      </c>
      <c r="C34" s="137">
        <v>2944.9133418297329</v>
      </c>
      <c r="D34" s="137">
        <v>2944.9133418297329</v>
      </c>
      <c r="E34" s="137">
        <v>186.98795192307691</v>
      </c>
      <c r="F34" s="137">
        <v>3131.9012937528096</v>
      </c>
      <c r="G34" s="137">
        <v>2944.9133418297329</v>
      </c>
      <c r="H34" s="137">
        <v>194.00881730769231</v>
      </c>
      <c r="I34" s="137">
        <v>3138.9221591374253</v>
      </c>
      <c r="J34" s="137">
        <v>2944.9133418297329</v>
      </c>
      <c r="K34" s="137">
        <v>186.98795192307691</v>
      </c>
      <c r="L34" s="137">
        <v>125.27605175011239</v>
      </c>
      <c r="M34" s="142">
        <v>3257.177345502922</v>
      </c>
      <c r="O34" s="132" t="s">
        <v>24</v>
      </c>
      <c r="P34" s="129"/>
      <c r="Q34" s="129"/>
      <c r="R34" s="129"/>
      <c r="S34" s="129"/>
      <c r="T34" s="129"/>
      <c r="U34" s="129"/>
      <c r="V34" s="129"/>
      <c r="W34" s="129"/>
      <c r="X34" s="129"/>
      <c r="Y34" s="129"/>
      <c r="Z34" s="129"/>
      <c r="AA34" s="129"/>
      <c r="AB34" s="129"/>
      <c r="AC34" s="129"/>
      <c r="AD34" s="129"/>
      <c r="AE34" s="129"/>
      <c r="AF34" s="129"/>
      <c r="AG34" s="129"/>
    </row>
    <row r="35" spans="2:33" x14ac:dyDescent="0.35">
      <c r="B35" s="138" t="s">
        <v>15</v>
      </c>
      <c r="C35" s="137">
        <v>3233.351104169134</v>
      </c>
      <c r="D35" s="137">
        <v>3233.351104169134</v>
      </c>
      <c r="E35" s="137">
        <v>249.41418749999997</v>
      </c>
      <c r="F35" s="137">
        <v>3482.7652916691341</v>
      </c>
      <c r="G35" s="137">
        <v>3233.351104169134</v>
      </c>
      <c r="H35" s="137">
        <v>259.94548557692309</v>
      </c>
      <c r="I35" s="137">
        <v>3493.2965897460572</v>
      </c>
      <c r="J35" s="137">
        <v>3233.351104169134</v>
      </c>
      <c r="K35" s="137">
        <v>249.41418749999997</v>
      </c>
      <c r="L35" s="137">
        <v>139.31061166676537</v>
      </c>
      <c r="M35" s="142">
        <v>3622.0759033358995</v>
      </c>
      <c r="O35" s="130" t="s">
        <v>25</v>
      </c>
      <c r="P35" s="129"/>
      <c r="Q35" s="129"/>
      <c r="R35" s="129"/>
      <c r="S35" s="129"/>
      <c r="T35" s="129"/>
      <c r="U35" s="129"/>
      <c r="V35" s="129"/>
      <c r="W35" s="129"/>
      <c r="X35" s="129"/>
      <c r="Y35" s="129"/>
      <c r="Z35" s="129"/>
      <c r="AA35" s="129"/>
      <c r="AB35" s="129"/>
      <c r="AC35" s="129"/>
      <c r="AD35" s="129"/>
      <c r="AE35" s="129"/>
      <c r="AF35" s="129"/>
      <c r="AG35" s="129"/>
    </row>
    <row r="36" spans="2:33" x14ac:dyDescent="0.35">
      <c r="B36" s="138" t="s">
        <v>16</v>
      </c>
      <c r="C36" s="137">
        <v>10169.101764898436</v>
      </c>
      <c r="D36" s="137">
        <v>10169.101764898436</v>
      </c>
      <c r="E36" s="137">
        <v>311.84042307692306</v>
      </c>
      <c r="F36" s="137">
        <v>10480.942187975359</v>
      </c>
      <c r="G36" s="137">
        <v>10169.101764898436</v>
      </c>
      <c r="H36" s="137">
        <v>325.88215384615387</v>
      </c>
      <c r="I36" s="137">
        <v>10494.98391874459</v>
      </c>
      <c r="J36" s="137">
        <v>10169.101764898436</v>
      </c>
      <c r="K36" s="137">
        <v>311.84042307692306</v>
      </c>
      <c r="L36" s="137">
        <v>419.23768751901434</v>
      </c>
      <c r="M36" s="142">
        <v>10900.179875494374</v>
      </c>
      <c r="O36" s="132"/>
      <c r="P36" s="129"/>
      <c r="Q36" s="129"/>
      <c r="R36" s="129"/>
      <c r="S36" s="129"/>
      <c r="T36" s="129"/>
      <c r="U36" s="129"/>
      <c r="V36" s="129"/>
      <c r="W36" s="129"/>
      <c r="X36" s="129"/>
      <c r="Y36" s="129"/>
      <c r="Z36" s="129"/>
      <c r="AA36" s="129"/>
      <c r="AB36" s="129"/>
      <c r="AC36" s="129"/>
      <c r="AD36" s="129"/>
      <c r="AE36" s="129"/>
      <c r="AF36" s="129"/>
      <c r="AG36" s="129"/>
    </row>
    <row r="37" spans="2:33" x14ac:dyDescent="0.35">
      <c r="B37" s="138" t="s">
        <v>17</v>
      </c>
      <c r="C37" s="137">
        <v>4549.9479362939737</v>
      </c>
      <c r="D37" s="137">
        <v>4549.9479362939737</v>
      </c>
      <c r="E37" s="137">
        <v>249.41418749999997</v>
      </c>
      <c r="F37" s="137">
        <v>4799.3621237939733</v>
      </c>
      <c r="G37" s="137">
        <v>4549.9479362939737</v>
      </c>
      <c r="H37" s="137">
        <v>259.94548557692309</v>
      </c>
      <c r="I37" s="137">
        <v>4809.8934218708964</v>
      </c>
      <c r="J37" s="137">
        <v>4549.9479362939737</v>
      </c>
      <c r="K37" s="137">
        <v>249.41418749999997</v>
      </c>
      <c r="L37" s="137">
        <v>191.97448495175894</v>
      </c>
      <c r="M37" s="142">
        <v>4991.3366087457325</v>
      </c>
      <c r="O37" s="129"/>
      <c r="P37" s="129"/>
      <c r="Q37" s="129"/>
      <c r="R37" s="129"/>
      <c r="S37" s="129"/>
      <c r="T37" s="129"/>
      <c r="U37" s="129"/>
      <c r="V37" s="129"/>
      <c r="W37" s="129"/>
      <c r="X37" s="129"/>
      <c r="Y37" s="129"/>
      <c r="Z37" s="129"/>
      <c r="AA37" s="129"/>
      <c r="AB37" s="129"/>
      <c r="AC37" s="129"/>
      <c r="AD37" s="129"/>
      <c r="AE37" s="129"/>
      <c r="AF37" s="129"/>
      <c r="AG37" s="129"/>
    </row>
    <row r="38" spans="2:33" ht="15" thickBot="1" x14ac:dyDescent="0.4">
      <c r="B38" s="139" t="s">
        <v>18</v>
      </c>
      <c r="C38" s="143">
        <v>5900.6718730393368</v>
      </c>
      <c r="D38" s="143">
        <v>5900.6718730393368</v>
      </c>
      <c r="E38" s="143">
        <v>249.41418749999997</v>
      </c>
      <c r="F38" s="143">
        <v>6150.0860605393364</v>
      </c>
      <c r="G38" s="143">
        <v>5900.6718730393368</v>
      </c>
      <c r="H38" s="143">
        <v>259.94548557692309</v>
      </c>
      <c r="I38" s="143">
        <v>6160.6173586162595</v>
      </c>
      <c r="J38" s="143">
        <v>5900.6718730393368</v>
      </c>
      <c r="K38" s="143">
        <v>249.41418749999997</v>
      </c>
      <c r="L38" s="143">
        <v>246.00344242157345</v>
      </c>
      <c r="M38" s="144">
        <v>6396.0895029609101</v>
      </c>
      <c r="O38" s="130" t="s">
        <v>26</v>
      </c>
      <c r="P38" s="129"/>
      <c r="Q38" s="129"/>
      <c r="R38" s="129"/>
      <c r="S38" s="129"/>
      <c r="T38" s="129"/>
      <c r="U38" s="129"/>
      <c r="V38" s="129"/>
      <c r="W38" s="129"/>
      <c r="X38" s="129"/>
      <c r="Y38" s="129"/>
      <c r="Z38" s="129"/>
      <c r="AA38" s="129"/>
      <c r="AB38" s="129"/>
      <c r="AC38" s="129"/>
      <c r="AD38" s="129"/>
      <c r="AE38" s="129"/>
      <c r="AF38" s="129"/>
      <c r="AG38" s="129"/>
    </row>
    <row r="39" spans="2:33" x14ac:dyDescent="0.35">
      <c r="O39" s="132"/>
      <c r="P39" s="129"/>
      <c r="Q39" s="129"/>
      <c r="R39" s="129"/>
      <c r="S39" s="129"/>
      <c r="T39" s="129"/>
      <c r="U39" s="129"/>
      <c r="V39" s="129"/>
      <c r="W39" s="129"/>
      <c r="X39" s="129"/>
      <c r="Y39" s="129"/>
      <c r="Z39" s="129"/>
      <c r="AA39" s="129"/>
      <c r="AB39" s="129"/>
      <c r="AC39" s="129"/>
      <c r="AD39" s="129"/>
      <c r="AE39" s="129"/>
      <c r="AF39" s="129"/>
      <c r="AG39" s="129"/>
    </row>
    <row r="40" spans="2:33" x14ac:dyDescent="0.35">
      <c r="O40" s="132" t="s">
        <v>27</v>
      </c>
      <c r="P40" s="129"/>
      <c r="Q40" s="129"/>
      <c r="R40" s="129"/>
      <c r="S40" s="129"/>
      <c r="T40" s="129"/>
      <c r="U40" s="129"/>
      <c r="V40" s="129"/>
      <c r="W40" s="129"/>
      <c r="X40" s="129"/>
      <c r="Y40" s="129"/>
      <c r="Z40" s="129"/>
      <c r="AA40" s="129"/>
      <c r="AB40" s="129"/>
      <c r="AC40" s="129"/>
      <c r="AD40" s="129"/>
      <c r="AE40" s="129"/>
      <c r="AF40" s="129"/>
      <c r="AG40" s="129"/>
    </row>
    <row r="41" spans="2:33" x14ac:dyDescent="0.35">
      <c r="O41" s="130" t="s">
        <v>28</v>
      </c>
      <c r="P41" s="129"/>
      <c r="Q41" s="129"/>
      <c r="R41" s="129"/>
      <c r="S41" s="129"/>
      <c r="T41" s="129"/>
      <c r="U41" s="129"/>
      <c r="V41" s="129"/>
      <c r="W41" s="129"/>
      <c r="X41" s="129"/>
      <c r="Y41" s="129"/>
      <c r="Z41" s="129"/>
      <c r="AA41" s="129"/>
      <c r="AB41" s="129"/>
      <c r="AC41" s="129"/>
      <c r="AD41" s="129"/>
      <c r="AE41" s="129"/>
      <c r="AF41" s="129"/>
      <c r="AG41" s="129"/>
    </row>
    <row r="43" spans="2:33" ht="15" thickBot="1" x14ac:dyDescent="0.4"/>
    <row r="44" spans="2:33" x14ac:dyDescent="0.35">
      <c r="B44" s="279" t="s">
        <v>29</v>
      </c>
      <c r="C44" s="280"/>
      <c r="D44" s="280"/>
      <c r="E44" s="280"/>
      <c r="F44" s="280"/>
      <c r="G44" s="280"/>
      <c r="H44" s="280"/>
      <c r="I44" s="280"/>
      <c r="J44" s="280"/>
      <c r="K44" s="280"/>
      <c r="L44" s="280"/>
      <c r="M44" s="281"/>
    </row>
    <row r="45" spans="2:33" x14ac:dyDescent="0.35">
      <c r="B45" s="138" t="s">
        <v>1</v>
      </c>
      <c r="C45" s="9" t="s">
        <v>2</v>
      </c>
      <c r="D45" s="282" t="s">
        <v>3</v>
      </c>
      <c r="E45" s="282"/>
      <c r="F45" s="282"/>
      <c r="G45" s="282" t="s">
        <v>4</v>
      </c>
      <c r="H45" s="282"/>
      <c r="I45" s="282"/>
      <c r="J45" s="282" t="s">
        <v>5</v>
      </c>
      <c r="K45" s="282"/>
      <c r="L45" s="282"/>
      <c r="M45" s="283"/>
    </row>
    <row r="46" spans="2:33" x14ac:dyDescent="0.35">
      <c r="B46" s="138"/>
      <c r="C46" s="9" t="s">
        <v>7</v>
      </c>
      <c r="D46" s="9" t="s">
        <v>7</v>
      </c>
      <c r="E46" s="9" t="s">
        <v>8</v>
      </c>
      <c r="F46" s="9" t="s">
        <v>9</v>
      </c>
      <c r="G46" s="9" t="s">
        <v>7</v>
      </c>
      <c r="H46" s="9" t="s">
        <v>10</v>
      </c>
      <c r="I46" s="9" t="s">
        <v>9</v>
      </c>
      <c r="J46" s="9" t="s">
        <v>7</v>
      </c>
      <c r="K46" s="9" t="s">
        <v>8</v>
      </c>
      <c r="L46" s="9" t="s">
        <v>11</v>
      </c>
      <c r="M46" s="14" t="s">
        <v>9</v>
      </c>
    </row>
    <row r="47" spans="2:33" x14ac:dyDescent="0.35">
      <c r="B47" s="138" t="s">
        <v>13</v>
      </c>
      <c r="C47" s="137">
        <v>3404.8819943313779</v>
      </c>
      <c r="D47" s="137">
        <v>3404.8819943313779</v>
      </c>
      <c r="E47" s="137">
        <v>183.18210576923076</v>
      </c>
      <c r="F47" s="137">
        <v>3588.0641001006088</v>
      </c>
      <c r="G47" s="137">
        <v>3404.8819943313779</v>
      </c>
      <c r="H47" s="137">
        <v>189.53431730769228</v>
      </c>
      <c r="I47" s="137">
        <v>3594.41631163907</v>
      </c>
      <c r="J47" s="137">
        <v>3404.8819943313779</v>
      </c>
      <c r="K47" s="137">
        <v>183.18210576923076</v>
      </c>
      <c r="L47" s="137">
        <v>143.52256400402436</v>
      </c>
      <c r="M47" s="142">
        <v>3731.5866641046332</v>
      </c>
    </row>
    <row r="48" spans="2:33" x14ac:dyDescent="0.35">
      <c r="B48" s="138" t="s">
        <v>14</v>
      </c>
      <c r="C48" s="137">
        <v>3151.9997455100383</v>
      </c>
      <c r="D48" s="137">
        <v>3151.9997455100383</v>
      </c>
      <c r="E48" s="137">
        <v>183.18210576923076</v>
      </c>
      <c r="F48" s="137">
        <v>3335.1818512792693</v>
      </c>
      <c r="G48" s="137">
        <v>3151.9997455100383</v>
      </c>
      <c r="H48" s="137">
        <v>189.53431730769228</v>
      </c>
      <c r="I48" s="137">
        <v>3341.5340628177305</v>
      </c>
      <c r="J48" s="137">
        <v>3151.9997455100383</v>
      </c>
      <c r="K48" s="137">
        <v>183.18210576923076</v>
      </c>
      <c r="L48" s="137">
        <v>133.40727405117076</v>
      </c>
      <c r="M48" s="142">
        <v>3468.5891253304399</v>
      </c>
    </row>
    <row r="49" spans="2:13" x14ac:dyDescent="0.35">
      <c r="B49" s="138" t="s">
        <v>15</v>
      </c>
      <c r="C49" s="137">
        <v>3981.5065545021175</v>
      </c>
      <c r="D49" s="137">
        <v>3981.5065545021175</v>
      </c>
      <c r="E49" s="137">
        <v>243.46015384615384</v>
      </c>
      <c r="F49" s="137">
        <v>4224.9667083482709</v>
      </c>
      <c r="G49" s="137">
        <v>3981.5065545021175</v>
      </c>
      <c r="H49" s="137">
        <v>252.98847115384612</v>
      </c>
      <c r="I49" s="137">
        <v>4234.4950256559632</v>
      </c>
      <c r="J49" s="137">
        <v>3981.5065545021175</v>
      </c>
      <c r="K49" s="137">
        <v>303.73820192307687</v>
      </c>
      <c r="L49" s="137">
        <v>171.40979025700778</v>
      </c>
      <c r="M49" s="142">
        <v>4456.6545466822017</v>
      </c>
    </row>
    <row r="50" spans="2:13" x14ac:dyDescent="0.35">
      <c r="B50" s="138" t="s">
        <v>16</v>
      </c>
      <c r="C50" s="137">
        <v>9281.3122758622249</v>
      </c>
      <c r="D50" s="137">
        <v>9281.3122758622249</v>
      </c>
      <c r="E50" s="137">
        <v>303.73820192307687</v>
      </c>
      <c r="F50" s="137">
        <v>9585.0504777853021</v>
      </c>
      <c r="G50" s="137">
        <v>9281.3122758622249</v>
      </c>
      <c r="H50" s="137">
        <v>316.44262499999996</v>
      </c>
      <c r="I50" s="137">
        <v>9597.7549008622245</v>
      </c>
      <c r="J50" s="137">
        <v>9281.3122758622249</v>
      </c>
      <c r="K50" s="137">
        <v>243.46015384615384</v>
      </c>
      <c r="L50" s="137">
        <v>380.99089718833517</v>
      </c>
      <c r="M50" s="142">
        <v>9905.7633268967147</v>
      </c>
    </row>
    <row r="51" spans="2:13" x14ac:dyDescent="0.35">
      <c r="B51" s="138" t="s">
        <v>17</v>
      </c>
      <c r="C51" s="137">
        <v>4815.5636404865454</v>
      </c>
      <c r="D51" s="137">
        <v>4815.5636404865454</v>
      </c>
      <c r="E51" s="137">
        <v>243.46015384615384</v>
      </c>
      <c r="F51" s="137">
        <v>5059.0237943326993</v>
      </c>
      <c r="G51" s="137">
        <v>4815.5636404865454</v>
      </c>
      <c r="H51" s="137">
        <v>252.98847115384612</v>
      </c>
      <c r="I51" s="137">
        <v>5068.5521116403916</v>
      </c>
      <c r="J51" s="137">
        <v>4815.5636404865454</v>
      </c>
      <c r="K51" s="137">
        <v>243.46015384615384</v>
      </c>
      <c r="L51" s="137">
        <v>202.36095177330799</v>
      </c>
      <c r="M51" s="142">
        <v>5261.3847461060068</v>
      </c>
    </row>
    <row r="52" spans="2:13" ht="15" thickBot="1" x14ac:dyDescent="0.4">
      <c r="B52" s="139" t="s">
        <v>18</v>
      </c>
      <c r="C52" s="143">
        <v>5560.5603186831968</v>
      </c>
      <c r="D52" s="143">
        <v>5560.5603186831968</v>
      </c>
      <c r="E52" s="143">
        <v>243.46015384615384</v>
      </c>
      <c r="F52" s="143">
        <v>5804.0204725293506</v>
      </c>
      <c r="G52" s="143">
        <v>5560.5603186831968</v>
      </c>
      <c r="H52" s="143">
        <v>252.98847115384612</v>
      </c>
      <c r="I52" s="143">
        <v>5813.5487898370429</v>
      </c>
      <c r="J52" s="143">
        <v>5560.5603186831968</v>
      </c>
      <c r="K52" s="143">
        <v>303.73820192307687</v>
      </c>
      <c r="L52" s="143">
        <v>234.57194082425096</v>
      </c>
      <c r="M52" s="144">
        <v>6098.8704614305252</v>
      </c>
    </row>
    <row r="56" spans="2:13" ht="15" thickBot="1" x14ac:dyDescent="0.4"/>
    <row r="57" spans="2:13" x14ac:dyDescent="0.35">
      <c r="B57" s="279" t="s">
        <v>30</v>
      </c>
      <c r="C57" s="280"/>
      <c r="D57" s="280"/>
      <c r="E57" s="280"/>
      <c r="F57" s="280"/>
      <c r="G57" s="280"/>
      <c r="H57" s="280"/>
      <c r="I57" s="280"/>
      <c r="J57" s="280"/>
      <c r="K57" s="280"/>
      <c r="L57" s="280"/>
      <c r="M57" s="281"/>
    </row>
    <row r="58" spans="2:13" x14ac:dyDescent="0.35">
      <c r="B58" s="138" t="s">
        <v>1</v>
      </c>
      <c r="C58" s="9" t="s">
        <v>2</v>
      </c>
      <c r="D58" s="282" t="s">
        <v>3</v>
      </c>
      <c r="E58" s="282"/>
      <c r="F58" s="282"/>
      <c r="G58" s="282" t="s">
        <v>4</v>
      </c>
      <c r="H58" s="282"/>
      <c r="I58" s="282"/>
      <c r="J58" s="282" t="s">
        <v>5</v>
      </c>
      <c r="K58" s="282"/>
      <c r="L58" s="282"/>
      <c r="M58" s="283"/>
    </row>
    <row r="59" spans="2:13" x14ac:dyDescent="0.35">
      <c r="B59" s="138"/>
      <c r="C59" s="9" t="s">
        <v>7</v>
      </c>
      <c r="D59" s="9" t="s">
        <v>7</v>
      </c>
      <c r="E59" s="9" t="s">
        <v>8</v>
      </c>
      <c r="F59" s="9" t="s">
        <v>9</v>
      </c>
      <c r="G59" s="9" t="s">
        <v>7</v>
      </c>
      <c r="H59" s="9" t="s">
        <v>10</v>
      </c>
      <c r="I59" s="9" t="s">
        <v>9</v>
      </c>
      <c r="J59" s="9" t="s">
        <v>7</v>
      </c>
      <c r="K59" s="9" t="s">
        <v>8</v>
      </c>
      <c r="L59" s="9" t="s">
        <v>11</v>
      </c>
      <c r="M59" s="14" t="s">
        <v>9</v>
      </c>
    </row>
    <row r="60" spans="2:13" x14ac:dyDescent="0.35">
      <c r="B60" s="138" t="s">
        <v>13</v>
      </c>
      <c r="C60" s="137">
        <v>3404.8819943313779</v>
      </c>
      <c r="D60" s="137">
        <v>3021.7316474628637</v>
      </c>
      <c r="E60" s="137">
        <v>176.51584615384616</v>
      </c>
      <c r="F60" s="137">
        <v>3198.24749361671</v>
      </c>
      <c r="G60" s="137">
        <v>3021.7316474628637</v>
      </c>
      <c r="H60" s="137">
        <v>182.55126923076921</v>
      </c>
      <c r="I60" s="137">
        <v>3204.2829166936331</v>
      </c>
      <c r="J60" s="137">
        <v>3021.7316474628637</v>
      </c>
      <c r="K60" s="137">
        <v>176.51584615384616</v>
      </c>
      <c r="L60" s="137">
        <v>127.9298997446684</v>
      </c>
      <c r="M60" s="142">
        <v>3326.1773933613786</v>
      </c>
    </row>
    <row r="61" spans="2:13" x14ac:dyDescent="0.35">
      <c r="B61" s="138" t="s">
        <v>14</v>
      </c>
      <c r="C61" s="137">
        <v>2369.9037699371675</v>
      </c>
      <c r="D61" s="137">
        <v>2369.9037699371675</v>
      </c>
      <c r="E61" s="137">
        <v>176.51584615384616</v>
      </c>
      <c r="F61" s="137">
        <v>2546.4196160910137</v>
      </c>
      <c r="G61" s="137">
        <v>2369.9037699371675</v>
      </c>
      <c r="H61" s="137">
        <v>182.55126923076921</v>
      </c>
      <c r="I61" s="137">
        <v>2552.4550391679368</v>
      </c>
      <c r="J61" s="137">
        <v>2369.9037699371675</v>
      </c>
      <c r="K61" s="137">
        <v>176.51584615384616</v>
      </c>
      <c r="L61" s="137">
        <v>101.85678464364055</v>
      </c>
      <c r="M61" s="142">
        <v>2648.2764007346541</v>
      </c>
    </row>
    <row r="62" spans="2:13" x14ac:dyDescent="0.35">
      <c r="B62" s="138" t="s">
        <v>15</v>
      </c>
      <c r="C62" s="137">
        <v>2710.7158858086882</v>
      </c>
      <c r="D62" s="137">
        <v>2710.7158858086882</v>
      </c>
      <c r="E62" s="137">
        <v>234.0584423076923</v>
      </c>
      <c r="F62" s="137">
        <v>2944.7743281163803</v>
      </c>
      <c r="G62" s="137">
        <v>2710.7158858086882</v>
      </c>
      <c r="H62" s="137">
        <v>243.11157692307688</v>
      </c>
      <c r="I62" s="137">
        <v>2953.8274627317651</v>
      </c>
      <c r="J62" s="137">
        <v>2710.7158858086882</v>
      </c>
      <c r="K62" s="137">
        <v>234.0584423076923</v>
      </c>
      <c r="L62" s="137">
        <v>117.79097312465521</v>
      </c>
      <c r="M62" s="142">
        <v>3062.5653012410353</v>
      </c>
    </row>
    <row r="63" spans="2:13" x14ac:dyDescent="0.35">
      <c r="B63" s="138" t="s">
        <v>16</v>
      </c>
      <c r="C63" s="137">
        <v>11375.34493914047</v>
      </c>
      <c r="D63" s="137">
        <v>11375.34493914047</v>
      </c>
      <c r="E63" s="137">
        <v>291.60103846153845</v>
      </c>
      <c r="F63" s="137">
        <v>11666.945977602008</v>
      </c>
      <c r="G63" s="137">
        <v>11375.34493914047</v>
      </c>
      <c r="H63" s="137">
        <v>303.67188461538456</v>
      </c>
      <c r="I63" s="137">
        <v>11679.016823755856</v>
      </c>
      <c r="J63" s="137">
        <v>11375.34493914047</v>
      </c>
      <c r="K63" s="137">
        <v>291.60103846153845</v>
      </c>
      <c r="L63" s="137">
        <v>466.67783910408036</v>
      </c>
      <c r="M63" s="142">
        <v>12133.623816706089</v>
      </c>
    </row>
    <row r="64" spans="2:13" x14ac:dyDescent="0.35">
      <c r="B64" s="138" t="s">
        <v>17</v>
      </c>
      <c r="C64" s="137">
        <v>3537.8118847592414</v>
      </c>
      <c r="D64" s="137">
        <v>3537.8118847592414</v>
      </c>
      <c r="E64" s="137">
        <v>234.0584423076923</v>
      </c>
      <c r="F64" s="137">
        <v>3771.8703270669339</v>
      </c>
      <c r="G64" s="137">
        <v>3537.8118847592414</v>
      </c>
      <c r="H64" s="137">
        <v>243.11157692307688</v>
      </c>
      <c r="I64" s="137">
        <v>3780.9234616823182</v>
      </c>
      <c r="J64" s="137">
        <v>3537.8118847592414</v>
      </c>
      <c r="K64" s="137">
        <v>234.0584423076923</v>
      </c>
      <c r="L64" s="137">
        <v>150.87481308267735</v>
      </c>
      <c r="M64" s="142">
        <v>3922.7451401496114</v>
      </c>
    </row>
    <row r="65" spans="2:13" ht="15" thickBot="1" x14ac:dyDescent="0.4">
      <c r="B65" s="139" t="s">
        <v>18</v>
      </c>
      <c r="C65" s="143">
        <v>7684.5432585118542</v>
      </c>
      <c r="D65" s="143">
        <v>7684.5432585118542</v>
      </c>
      <c r="E65" s="143">
        <v>234.0584423076923</v>
      </c>
      <c r="F65" s="143">
        <v>7918.6017008195467</v>
      </c>
      <c r="G65" s="143">
        <v>7684.5432585118542</v>
      </c>
      <c r="H65" s="143">
        <v>243.11157692307688</v>
      </c>
      <c r="I65" s="143">
        <v>7927.6548354349306</v>
      </c>
      <c r="J65" s="143">
        <v>7684.5432585118542</v>
      </c>
      <c r="K65" s="143">
        <v>234.0584423076923</v>
      </c>
      <c r="L65" s="143">
        <v>316.74406803278185</v>
      </c>
      <c r="M65" s="144">
        <v>8235.3457688523285</v>
      </c>
    </row>
  </sheetData>
  <mergeCells count="20">
    <mergeCell ref="D58:F58"/>
    <mergeCell ref="G58:I58"/>
    <mergeCell ref="J58:M58"/>
    <mergeCell ref="B16:M16"/>
    <mergeCell ref="D17:F17"/>
    <mergeCell ref="G17:I17"/>
    <mergeCell ref="J17:M17"/>
    <mergeCell ref="B30:M30"/>
    <mergeCell ref="D31:F31"/>
    <mergeCell ref="G31:I31"/>
    <mergeCell ref="J31:M31"/>
    <mergeCell ref="B44:M44"/>
    <mergeCell ref="D45:F45"/>
    <mergeCell ref="G45:I45"/>
    <mergeCell ref="J45:M45"/>
    <mergeCell ref="B2:M2"/>
    <mergeCell ref="D3:F3"/>
    <mergeCell ref="G3:I3"/>
    <mergeCell ref="J3:M3"/>
    <mergeCell ref="B57:M57"/>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A290F-F547-45B5-BCCC-1474F9795FE3}">
  <dimension ref="A1:N11"/>
  <sheetViews>
    <sheetView workbookViewId="0">
      <selection activeCell="E20" sqref="E20"/>
    </sheetView>
  </sheetViews>
  <sheetFormatPr defaultRowHeight="14.5" x14ac:dyDescent="0.35"/>
  <cols>
    <col min="2" max="2" width="9.81640625" bestFit="1" customWidth="1"/>
    <col min="3" max="4" width="10.81640625" bestFit="1" customWidth="1"/>
    <col min="5" max="6" width="8.81640625" bestFit="1" customWidth="1"/>
    <col min="7" max="7" width="10.81640625" bestFit="1" customWidth="1"/>
    <col min="8" max="9" width="8.81640625" bestFit="1" customWidth="1"/>
  </cols>
  <sheetData>
    <row r="1" spans="1:14" x14ac:dyDescent="0.35">
      <c r="A1" s="337" t="s">
        <v>159</v>
      </c>
      <c r="B1" s="337"/>
      <c r="C1" s="337"/>
      <c r="D1" s="337"/>
      <c r="E1" s="337"/>
      <c r="F1" s="337"/>
      <c r="G1" s="337"/>
      <c r="H1" s="338"/>
      <c r="I1" s="338"/>
    </row>
    <row r="2" spans="1:14" x14ac:dyDescent="0.35">
      <c r="A2" s="337" t="s">
        <v>160</v>
      </c>
      <c r="B2" s="337"/>
      <c r="C2" s="337"/>
      <c r="D2" s="337"/>
      <c r="E2" s="337"/>
      <c r="F2" s="337"/>
      <c r="G2" s="337"/>
      <c r="H2" s="338"/>
      <c r="I2" s="338"/>
    </row>
    <row r="3" spans="1:14" ht="15" thickBot="1" x14ac:dyDescent="0.4">
      <c r="A3" s="337" t="s">
        <v>161</v>
      </c>
      <c r="B3" s="337"/>
      <c r="C3" s="337"/>
      <c r="D3" s="337"/>
      <c r="E3" s="337"/>
      <c r="F3" s="337"/>
      <c r="G3" s="337"/>
      <c r="H3" s="338"/>
      <c r="I3" s="338"/>
    </row>
    <row r="4" spans="1:14" ht="87" x14ac:dyDescent="0.35">
      <c r="A4" s="10" t="s">
        <v>162</v>
      </c>
      <c r="B4" s="11" t="s">
        <v>163</v>
      </c>
      <c r="C4" s="11" t="s">
        <v>164</v>
      </c>
      <c r="D4" s="11" t="s">
        <v>165</v>
      </c>
      <c r="E4" s="11" t="s">
        <v>148</v>
      </c>
      <c r="F4" s="11" t="s">
        <v>166</v>
      </c>
      <c r="G4" s="11" t="s">
        <v>167</v>
      </c>
      <c r="H4" s="11" t="s">
        <v>148</v>
      </c>
      <c r="I4" s="12" t="s">
        <v>168</v>
      </c>
    </row>
    <row r="5" spans="1:14" x14ac:dyDescent="0.35">
      <c r="A5" s="13" t="s">
        <v>152</v>
      </c>
      <c r="B5" s="17">
        <v>99249</v>
      </c>
      <c r="C5" s="17">
        <v>195668</v>
      </c>
      <c r="D5" s="17">
        <f>C5+$E$10</f>
        <v>209252</v>
      </c>
      <c r="E5" s="17">
        <f>D5/2080</f>
        <v>100.60192307692307</v>
      </c>
      <c r="F5" s="17">
        <f>E5*1.14</f>
        <v>114.68619230769229</v>
      </c>
      <c r="G5" s="17">
        <v>201291</v>
      </c>
      <c r="H5" s="17">
        <f>G5/2080</f>
        <v>96.774519230769229</v>
      </c>
      <c r="I5" s="18">
        <f>H5*1.14</f>
        <v>110.32295192307691</v>
      </c>
    </row>
    <row r="6" spans="1:14" x14ac:dyDescent="0.35">
      <c r="A6" s="13" t="s">
        <v>151</v>
      </c>
      <c r="B6" s="17">
        <v>80722</v>
      </c>
      <c r="C6" s="17">
        <v>162803</v>
      </c>
      <c r="D6" s="17">
        <f t="shared" ref="D6:D8" si="0">C6+$E$10</f>
        <v>176387</v>
      </c>
      <c r="E6" s="17">
        <f t="shared" ref="E6:E8" si="1">D6/2080</f>
        <v>84.801442307692312</v>
      </c>
      <c r="F6" s="17">
        <f t="shared" ref="F6:F8" si="2">E6*1.14</f>
        <v>96.673644230769227</v>
      </c>
      <c r="G6" s="17">
        <v>168426</v>
      </c>
      <c r="H6" s="17">
        <f t="shared" ref="H6:H8" si="3">G6/2080</f>
        <v>80.974038461538456</v>
      </c>
      <c r="I6" s="18">
        <f t="shared" ref="I6:I8" si="4">H6*1.14</f>
        <v>92.310403846153832</v>
      </c>
    </row>
    <row r="7" spans="1:14" x14ac:dyDescent="0.35">
      <c r="A7" s="13" t="s">
        <v>150</v>
      </c>
      <c r="B7" s="17">
        <v>56330</v>
      </c>
      <c r="C7" s="17">
        <v>128570</v>
      </c>
      <c r="D7" s="17">
        <f t="shared" si="0"/>
        <v>142154</v>
      </c>
      <c r="E7" s="17">
        <f t="shared" si="1"/>
        <v>68.343269230769238</v>
      </c>
      <c r="F7" s="17">
        <f t="shared" si="2"/>
        <v>77.911326923076928</v>
      </c>
      <c r="G7" s="17">
        <v>134193</v>
      </c>
      <c r="H7" s="17">
        <f t="shared" si="3"/>
        <v>64.515865384615381</v>
      </c>
      <c r="I7" s="18">
        <f t="shared" si="4"/>
        <v>73.548086538461533</v>
      </c>
    </row>
    <row r="8" spans="1:14" ht="15" thickBot="1" x14ac:dyDescent="0.4">
      <c r="A8" s="15" t="s">
        <v>149</v>
      </c>
      <c r="B8" s="19">
        <v>49008</v>
      </c>
      <c r="C8" s="19">
        <v>107616</v>
      </c>
      <c r="D8" s="17">
        <f t="shared" si="0"/>
        <v>121200</v>
      </c>
      <c r="E8" s="19">
        <f t="shared" si="1"/>
        <v>58.269230769230766</v>
      </c>
      <c r="F8" s="19">
        <f t="shared" si="2"/>
        <v>66.426923076923075</v>
      </c>
      <c r="G8" s="19">
        <v>113239</v>
      </c>
      <c r="H8" s="19">
        <f t="shared" si="3"/>
        <v>54.441826923076924</v>
      </c>
      <c r="I8" s="20">
        <f t="shared" si="4"/>
        <v>62.063682692307687</v>
      </c>
    </row>
    <row r="10" spans="1:14" ht="15.5" x14ac:dyDescent="0.35">
      <c r="C10" s="1" t="s">
        <v>169</v>
      </c>
      <c r="D10" s="1"/>
      <c r="E10" s="2">
        <v>13584</v>
      </c>
      <c r="F10" s="1"/>
      <c r="G10" s="339" t="s">
        <v>170</v>
      </c>
      <c r="H10" s="339"/>
      <c r="I10" s="339"/>
      <c r="J10" s="339"/>
      <c r="K10" s="339"/>
      <c r="L10" s="339"/>
      <c r="M10" s="339"/>
      <c r="N10" s="339"/>
    </row>
    <row r="11" spans="1:14" x14ac:dyDescent="0.35">
      <c r="C11" s="3" t="s">
        <v>171</v>
      </c>
    </row>
  </sheetData>
  <mergeCells count="4">
    <mergeCell ref="A1:I1"/>
    <mergeCell ref="A2:I2"/>
    <mergeCell ref="A3:I3"/>
    <mergeCell ref="G10:N10"/>
  </mergeCells>
  <hyperlinks>
    <hyperlink ref="C11" r:id="rId1" xr:uid="{C806E61F-3747-4087-9C99-4065E834E97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DE91-DE76-4D56-A708-D85257327983}">
  <dimension ref="A1:AH100"/>
  <sheetViews>
    <sheetView topLeftCell="A18" workbookViewId="0">
      <selection activeCell="F31" sqref="F31"/>
    </sheetView>
  </sheetViews>
  <sheetFormatPr defaultRowHeight="14.5" x14ac:dyDescent="0.35"/>
  <sheetData>
    <row r="1" spans="1:34" x14ac:dyDescent="0.35">
      <c r="A1" s="247" t="s">
        <v>172</v>
      </c>
      <c r="B1" s="247"/>
      <c r="C1" s="247"/>
      <c r="D1" s="247"/>
      <c r="E1" s="247"/>
      <c r="F1" s="247"/>
      <c r="H1" s="340" t="s">
        <v>172</v>
      </c>
      <c r="I1" s="340"/>
      <c r="J1" s="340"/>
      <c r="K1" s="340"/>
      <c r="L1" s="340"/>
      <c r="M1" s="340"/>
      <c r="O1" s="340" t="s">
        <v>172</v>
      </c>
      <c r="P1" s="340"/>
      <c r="Q1" s="340"/>
      <c r="R1" s="340"/>
      <c r="S1" s="340"/>
      <c r="T1" s="340"/>
      <c r="U1" s="1"/>
      <c r="V1" s="341" t="s">
        <v>172</v>
      </c>
      <c r="W1" s="342"/>
      <c r="X1" s="342"/>
      <c r="Y1" s="342"/>
      <c r="Z1" s="342"/>
      <c r="AA1" s="342"/>
      <c r="AB1" s="1"/>
      <c r="AC1" s="341" t="s">
        <v>172</v>
      </c>
      <c r="AD1" s="342"/>
      <c r="AE1" s="342"/>
      <c r="AF1" s="342"/>
      <c r="AG1" s="342"/>
      <c r="AH1" s="342"/>
    </row>
    <row r="2" spans="1:34" x14ac:dyDescent="0.35">
      <c r="A2" s="248" t="s">
        <v>173</v>
      </c>
      <c r="B2" s="249"/>
      <c r="C2" s="250" t="s">
        <v>174</v>
      </c>
      <c r="D2" s="251">
        <v>2025</v>
      </c>
      <c r="E2" s="252"/>
      <c r="F2" s="253">
        <v>45812.306987037038</v>
      </c>
      <c r="H2" s="212" t="s">
        <v>173</v>
      </c>
      <c r="I2" s="213"/>
      <c r="J2" s="214" t="s">
        <v>174</v>
      </c>
      <c r="K2" s="215">
        <v>2025</v>
      </c>
      <c r="L2" s="216"/>
      <c r="M2" s="217">
        <v>45532</v>
      </c>
      <c r="O2" s="212" t="s">
        <v>173</v>
      </c>
      <c r="P2" s="213"/>
      <c r="Q2" s="214" t="s">
        <v>174</v>
      </c>
      <c r="R2" s="215">
        <v>2024</v>
      </c>
      <c r="S2" s="216"/>
      <c r="T2" s="217">
        <v>45054.516122685185</v>
      </c>
      <c r="U2" s="1"/>
      <c r="V2" s="212" t="s">
        <v>173</v>
      </c>
      <c r="W2" s="218"/>
      <c r="X2" s="219" t="s">
        <v>174</v>
      </c>
      <c r="Y2" s="220">
        <v>2023</v>
      </c>
      <c r="Z2" s="221"/>
      <c r="AA2" s="222">
        <v>44776.617123148149</v>
      </c>
      <c r="AB2" s="1"/>
      <c r="AC2" s="212" t="s">
        <v>173</v>
      </c>
      <c r="AD2" s="218"/>
      <c r="AE2" s="219" t="s">
        <v>174</v>
      </c>
      <c r="AF2" s="220">
        <v>2022</v>
      </c>
      <c r="AG2" s="221"/>
      <c r="AH2" s="222">
        <v>44412.406351273145</v>
      </c>
    </row>
    <row r="3" spans="1:34" x14ac:dyDescent="0.35">
      <c r="A3" s="9"/>
      <c r="B3" s="9">
        <v>1</v>
      </c>
      <c r="C3" s="9">
        <v>2</v>
      </c>
      <c r="D3" s="9">
        <v>3</v>
      </c>
      <c r="E3" s="9">
        <v>4</v>
      </c>
      <c r="F3" s="9">
        <v>5</v>
      </c>
      <c r="H3" s="8"/>
      <c r="I3" s="8">
        <v>1</v>
      </c>
      <c r="J3" s="8">
        <v>2</v>
      </c>
      <c r="K3" s="8">
        <v>3</v>
      </c>
      <c r="L3" s="8">
        <v>4</v>
      </c>
      <c r="M3" s="8">
        <v>5</v>
      </c>
      <c r="O3" s="8"/>
      <c r="P3" s="8">
        <v>1</v>
      </c>
      <c r="Q3" s="8">
        <v>2</v>
      </c>
      <c r="R3" s="8">
        <v>3</v>
      </c>
      <c r="S3" s="8">
        <v>4</v>
      </c>
      <c r="T3" s="8">
        <v>5</v>
      </c>
      <c r="U3" s="1"/>
      <c r="V3" s="223"/>
      <c r="W3" s="224">
        <v>1</v>
      </c>
      <c r="X3" s="225">
        <v>2</v>
      </c>
      <c r="Y3" s="225">
        <v>3</v>
      </c>
      <c r="Z3" s="226">
        <v>4</v>
      </c>
      <c r="AA3" s="227">
        <v>5</v>
      </c>
      <c r="AB3" s="1"/>
      <c r="AC3" s="223"/>
      <c r="AD3" s="224">
        <v>1</v>
      </c>
      <c r="AE3" s="225">
        <v>2</v>
      </c>
      <c r="AF3" s="225">
        <v>3</v>
      </c>
      <c r="AG3" s="226">
        <v>4</v>
      </c>
      <c r="AH3" s="227">
        <v>5</v>
      </c>
    </row>
    <row r="4" spans="1:34" ht="58" x14ac:dyDescent="0.35">
      <c r="A4" s="254" t="s">
        <v>175</v>
      </c>
      <c r="B4" s="255" t="s">
        <v>176</v>
      </c>
      <c r="C4" s="255" t="s">
        <v>177</v>
      </c>
      <c r="D4" s="255" t="s">
        <v>178</v>
      </c>
      <c r="E4" s="255" t="s">
        <v>179</v>
      </c>
      <c r="F4" s="256" t="s">
        <v>180</v>
      </c>
      <c r="H4" s="228" t="s">
        <v>175</v>
      </c>
      <c r="I4" s="229" t="s">
        <v>176</v>
      </c>
      <c r="J4" s="229" t="s">
        <v>177</v>
      </c>
      <c r="K4" s="229" t="s">
        <v>178</v>
      </c>
      <c r="L4" s="229" t="s">
        <v>179</v>
      </c>
      <c r="M4" s="230" t="s">
        <v>180</v>
      </c>
      <c r="O4" s="228" t="s">
        <v>175</v>
      </c>
      <c r="P4" s="229" t="s">
        <v>176</v>
      </c>
      <c r="Q4" s="229" t="s">
        <v>177</v>
      </c>
      <c r="R4" s="229" t="s">
        <v>178</v>
      </c>
      <c r="S4" s="229" t="s">
        <v>179</v>
      </c>
      <c r="T4" s="230" t="s">
        <v>180</v>
      </c>
      <c r="U4" s="1"/>
      <c r="V4" s="231" t="s">
        <v>175</v>
      </c>
      <c r="W4" s="232" t="s">
        <v>176</v>
      </c>
      <c r="X4" s="231" t="s">
        <v>177</v>
      </c>
      <c r="Y4" s="233" t="s">
        <v>178</v>
      </c>
      <c r="Z4" s="233" t="s">
        <v>179</v>
      </c>
      <c r="AA4" s="232" t="s">
        <v>180</v>
      </c>
      <c r="AB4" s="1"/>
      <c r="AC4" s="231" t="s">
        <v>175</v>
      </c>
      <c r="AD4" s="232" t="s">
        <v>176</v>
      </c>
      <c r="AE4" s="231" t="s">
        <v>177</v>
      </c>
      <c r="AF4" s="233" t="s">
        <v>178</v>
      </c>
      <c r="AG4" s="233" t="s">
        <v>179</v>
      </c>
      <c r="AH4" s="232" t="s">
        <v>180</v>
      </c>
    </row>
    <row r="5" spans="1:34" x14ac:dyDescent="0.35">
      <c r="A5" s="9">
        <v>1985</v>
      </c>
      <c r="B5" s="257">
        <v>3.4000000000000002E-2</v>
      </c>
      <c r="C5" s="258">
        <v>0.40620411391948008</v>
      </c>
      <c r="D5" s="258">
        <v>0.41038273007900139</v>
      </c>
      <c r="E5" s="259">
        <v>0.40352202058539433</v>
      </c>
      <c r="F5" s="257"/>
      <c r="H5" s="8">
        <v>1985</v>
      </c>
      <c r="I5" s="234">
        <v>3.4000000000000002E-2</v>
      </c>
      <c r="J5" s="235">
        <v>0.40501753909790433</v>
      </c>
      <c r="K5" s="235">
        <v>0.40918394897847865</v>
      </c>
      <c r="L5" s="236">
        <v>0.40190842700448848</v>
      </c>
      <c r="M5" s="234"/>
      <c r="O5" s="8">
        <v>1985</v>
      </c>
      <c r="P5" s="234">
        <v>3.4000000000000002E-2</v>
      </c>
      <c r="Q5" s="235">
        <v>0.42429271179655942</v>
      </c>
      <c r="R5" s="235">
        <v>0.42876210379170976</v>
      </c>
      <c r="S5" s="236">
        <v>0.4218985436097511</v>
      </c>
      <c r="T5" s="234"/>
      <c r="U5" s="1"/>
      <c r="V5" s="237">
        <v>1985</v>
      </c>
      <c r="W5" s="238">
        <v>3.4000000000000002E-2</v>
      </c>
      <c r="X5" s="239">
        <v>0.44764951296522426</v>
      </c>
      <c r="Y5" s="239">
        <v>0.45236493958994323</v>
      </c>
      <c r="Z5" s="239">
        <v>0.44503131989741967</v>
      </c>
      <c r="AA5" s="238"/>
      <c r="AB5" s="1"/>
      <c r="AC5" s="237">
        <v>1985</v>
      </c>
      <c r="AD5" s="238">
        <v>3.4000000000000002E-2</v>
      </c>
      <c r="AE5" s="239">
        <v>0.47336320203969856</v>
      </c>
      <c r="AF5" s="239">
        <v>0.47834949015442196</v>
      </c>
      <c r="AG5" s="239">
        <v>0.47116056452933613</v>
      </c>
      <c r="AH5" s="238"/>
    </row>
    <row r="6" spans="1:34" x14ac:dyDescent="0.35">
      <c r="A6" s="9">
        <v>1986</v>
      </c>
      <c r="B6" s="257">
        <v>2.7999999999999997E-2</v>
      </c>
      <c r="C6" s="258">
        <v>0.41757782910922553</v>
      </c>
      <c r="D6" s="258">
        <v>0.42219443007151169</v>
      </c>
      <c r="E6" s="259">
        <v>0.41513625456304903</v>
      </c>
      <c r="F6" s="257">
        <v>2.8782156574270214E-2</v>
      </c>
      <c r="H6" s="8">
        <v>1986</v>
      </c>
      <c r="I6" s="234">
        <v>2.7999999999999997E-2</v>
      </c>
      <c r="J6" s="235">
        <v>0.41635803019264561</v>
      </c>
      <c r="K6" s="235">
        <v>0.42096114546565538</v>
      </c>
      <c r="L6" s="236">
        <v>0.41347621827905023</v>
      </c>
      <c r="M6" s="234">
        <v>2.878215657427001E-2</v>
      </c>
      <c r="O6" s="8">
        <v>1986</v>
      </c>
      <c r="P6" s="234">
        <v>2.7999999999999997E-2</v>
      </c>
      <c r="Q6" s="235">
        <v>0.43617290772686312</v>
      </c>
      <c r="R6" s="235">
        <v>0.4411096191227053</v>
      </c>
      <c r="S6" s="236">
        <v>0.43404840174618003</v>
      </c>
      <c r="T6" s="234">
        <v>2.8798056595491232E-2</v>
      </c>
      <c r="U6" s="1"/>
      <c r="V6" s="240">
        <v>1986</v>
      </c>
      <c r="W6" s="238">
        <v>2.7999999999999997E-2</v>
      </c>
      <c r="X6" s="239">
        <v>0.46018369932825059</v>
      </c>
      <c r="Y6" s="239">
        <v>0.46539217072207045</v>
      </c>
      <c r="Z6" s="239">
        <v>0.45784735703459178</v>
      </c>
      <c r="AA6" s="238">
        <v>2.8798056595491353E-2</v>
      </c>
      <c r="AB6" s="1"/>
      <c r="AC6" s="240">
        <v>1986</v>
      </c>
      <c r="AD6" s="238">
        <v>2.7999999999999997E-2</v>
      </c>
      <c r="AE6" s="239">
        <v>0.48661737169681013</v>
      </c>
      <c r="AF6" s="239">
        <v>0.49212502584431339</v>
      </c>
      <c r="AG6" s="239">
        <v>0.48472907313221558</v>
      </c>
      <c r="AH6" s="238">
        <v>2.8798056595491291E-2</v>
      </c>
    </row>
    <row r="7" spans="1:34" x14ac:dyDescent="0.35">
      <c r="A7" s="9">
        <v>1987</v>
      </c>
      <c r="B7" s="257">
        <v>2.7000000000000003E-2</v>
      </c>
      <c r="C7" s="258">
        <v>0.42885243049517457</v>
      </c>
      <c r="D7" s="258">
        <v>0.43500974485309885</v>
      </c>
      <c r="E7" s="259">
        <v>0.42773732506645062</v>
      </c>
      <c r="F7" s="257">
        <v>3.0354059335686849E-2</v>
      </c>
      <c r="H7" s="8">
        <v>1987</v>
      </c>
      <c r="I7" s="234">
        <v>2.7000000000000003E-2</v>
      </c>
      <c r="J7" s="235">
        <v>0.427599697007847</v>
      </c>
      <c r="K7" s="235">
        <v>0.4337390250531386</v>
      </c>
      <c r="L7" s="236">
        <v>0.42602689994258797</v>
      </c>
      <c r="M7" s="234">
        <v>3.0354059335686932E-2</v>
      </c>
      <c r="O7" s="8">
        <v>1987</v>
      </c>
      <c r="P7" s="234">
        <v>2.7000000000000003E-2</v>
      </c>
      <c r="Q7" s="235">
        <v>0.44794957623548837</v>
      </c>
      <c r="R7" s="235">
        <v>0.45454944042105477</v>
      </c>
      <c r="S7" s="236">
        <v>0.44727308037800134</v>
      </c>
      <c r="T7" s="234">
        <v>3.0468211790708879E-2</v>
      </c>
      <c r="U7" s="1"/>
      <c r="V7" s="240">
        <v>1987</v>
      </c>
      <c r="W7" s="238">
        <v>2.7000000000000003E-2</v>
      </c>
      <c r="X7" s="239">
        <v>0.4726086592101133</v>
      </c>
      <c r="Y7" s="239">
        <v>0.47957183794536817</v>
      </c>
      <c r="Z7" s="239">
        <v>0.47179714727653799</v>
      </c>
      <c r="AA7" s="238">
        <v>3.0468211790708782E-2</v>
      </c>
      <c r="AB7" s="1"/>
      <c r="AC7" s="240">
        <v>1987</v>
      </c>
      <c r="AD7" s="238">
        <v>2.7000000000000003E-2</v>
      </c>
      <c r="AE7" s="239">
        <v>0.49975604073262397</v>
      </c>
      <c r="AF7" s="239">
        <v>0.50711919535924599</v>
      </c>
      <c r="AG7" s="239">
        <v>0.49949790119352189</v>
      </c>
      <c r="AH7" s="238">
        <v>3.0468211790708771E-2</v>
      </c>
    </row>
    <row r="8" spans="1:34" x14ac:dyDescent="0.35">
      <c r="A8" s="9">
        <v>1988</v>
      </c>
      <c r="B8" s="257">
        <v>0.03</v>
      </c>
      <c r="C8" s="258">
        <v>0.44171800341002981</v>
      </c>
      <c r="D8" s="258">
        <v>0.45024417739935374</v>
      </c>
      <c r="E8" s="259">
        <v>0.44271707093039875</v>
      </c>
      <c r="F8" s="257">
        <v>3.5020899477549598E-2</v>
      </c>
      <c r="H8" s="8">
        <v>1988</v>
      </c>
      <c r="I8" s="234">
        <v>0.03</v>
      </c>
      <c r="J8" s="235">
        <v>0.44042768791808246</v>
      </c>
      <c r="K8" s="235">
        <v>0.44892895584901499</v>
      </c>
      <c r="L8" s="236">
        <v>0.44094674518020949</v>
      </c>
      <c r="M8" s="234">
        <v>3.5020899477549758E-2</v>
      </c>
      <c r="O8" s="8">
        <v>1988</v>
      </c>
      <c r="P8" s="234">
        <v>0.03</v>
      </c>
      <c r="Q8" s="235">
        <v>0.46138806352255302</v>
      </c>
      <c r="R8" s="235">
        <v>0.47057105464820359</v>
      </c>
      <c r="S8" s="236">
        <v>0.46303822298023811</v>
      </c>
      <c r="T8" s="234">
        <v>3.524724221925734E-2</v>
      </c>
      <c r="U8" s="1"/>
      <c r="V8" s="240">
        <v>1988</v>
      </c>
      <c r="W8" s="238">
        <v>0.03</v>
      </c>
      <c r="X8" s="239">
        <v>0.48678691898641668</v>
      </c>
      <c r="Y8" s="239">
        <v>0.496475422678963</v>
      </c>
      <c r="Z8" s="239">
        <v>0.48842669560494872</v>
      </c>
      <c r="AA8" s="238">
        <v>3.5247242219257284E-2</v>
      </c>
      <c r="AB8" s="1"/>
      <c r="AC8" s="240">
        <v>1988</v>
      </c>
      <c r="AD8" s="238">
        <v>0.03</v>
      </c>
      <c r="AE8" s="239">
        <v>0.51474872195460264</v>
      </c>
      <c r="AF8" s="239">
        <v>0.52499374847210822</v>
      </c>
      <c r="AG8" s="239">
        <v>0.51710382470490068</v>
      </c>
      <c r="AH8" s="238">
        <v>3.5247242219257457E-2</v>
      </c>
    </row>
    <row r="9" spans="1:34" x14ac:dyDescent="0.35">
      <c r="A9" s="9">
        <v>1989</v>
      </c>
      <c r="B9" s="257">
        <v>4.2000000000000003E-2</v>
      </c>
      <c r="C9" s="258">
        <v>0.46027015955325112</v>
      </c>
      <c r="D9" s="258">
        <v>0.46941205988304313</v>
      </c>
      <c r="E9" s="259">
        <v>0.46156450797696447</v>
      </c>
      <c r="F9" s="257">
        <v>4.2572194035700055E-2</v>
      </c>
      <c r="H9" s="8">
        <v>1989</v>
      </c>
      <c r="I9" s="234">
        <v>4.2000000000000003E-2</v>
      </c>
      <c r="J9" s="235">
        <v>0.45892565081064196</v>
      </c>
      <c r="K9" s="235">
        <v>0.46804084646566341</v>
      </c>
      <c r="L9" s="236">
        <v>0.45971881557543165</v>
      </c>
      <c r="M9" s="234">
        <v>4.2572194035699819E-2</v>
      </c>
      <c r="O9" s="8">
        <v>1989</v>
      </c>
      <c r="P9" s="234">
        <v>4.2000000000000003E-2</v>
      </c>
      <c r="Q9" s="235">
        <v>0.48076636219050028</v>
      </c>
      <c r="R9" s="235">
        <v>0.49059928803981523</v>
      </c>
      <c r="S9" s="236">
        <v>0.48274584738144227</v>
      </c>
      <c r="T9" s="234">
        <v>4.2561549831373766E-2</v>
      </c>
      <c r="U9" s="1"/>
      <c r="V9" s="240">
        <v>1989</v>
      </c>
      <c r="W9" s="238">
        <v>4.2000000000000003E-2</v>
      </c>
      <c r="X9" s="239">
        <v>0.5072319695838462</v>
      </c>
      <c r="Y9" s="239">
        <v>0.517606186121366</v>
      </c>
      <c r="Z9" s="239">
        <v>0.50921489274891196</v>
      </c>
      <c r="AA9" s="238">
        <v>4.2561549831373738E-2</v>
      </c>
      <c r="AB9" s="1"/>
      <c r="AC9" s="240">
        <v>1989</v>
      </c>
      <c r="AD9" s="238">
        <v>4.2000000000000003E-2</v>
      </c>
      <c r="AE9" s="239">
        <v>0.53636816827669609</v>
      </c>
      <c r="AF9" s="239">
        <v>0.54733829605886364</v>
      </c>
      <c r="AG9" s="239">
        <v>0.53911256490807236</v>
      </c>
      <c r="AH9" s="238">
        <v>4.2561549831373918E-2</v>
      </c>
    </row>
    <row r="10" spans="1:34" x14ac:dyDescent="0.35">
      <c r="A10" s="9">
        <v>1990</v>
      </c>
      <c r="B10" s="257">
        <v>4.0999999999999995E-2</v>
      </c>
      <c r="C10" s="258">
        <v>0.47914123609493436</v>
      </c>
      <c r="D10" s="258">
        <v>0.48610501888476376</v>
      </c>
      <c r="E10" s="259">
        <v>0.47797839689628308</v>
      </c>
      <c r="F10" s="257">
        <v>3.5561419120505221E-2</v>
      </c>
      <c r="H10" s="8">
        <v>1990</v>
      </c>
      <c r="I10" s="234">
        <v>4.0999999999999995E-2</v>
      </c>
      <c r="J10" s="235">
        <v>0.4777416024938782</v>
      </c>
      <c r="K10" s="235">
        <v>0.4846850431723449</v>
      </c>
      <c r="L10" s="236">
        <v>0.47606706905369184</v>
      </c>
      <c r="M10" s="234">
        <v>3.5561419120505262E-2</v>
      </c>
      <c r="O10" s="8">
        <v>1990</v>
      </c>
      <c r="P10" s="234">
        <v>4.0999999999999995E-2</v>
      </c>
      <c r="Q10" s="235">
        <v>0.50047778304031076</v>
      </c>
      <c r="R10" s="235">
        <v>0.50800449344334309</v>
      </c>
      <c r="S10" s="236">
        <v>0.49987243283766131</v>
      </c>
      <c r="T10" s="234">
        <v>3.5477437142377818E-2</v>
      </c>
      <c r="U10" s="1"/>
      <c r="V10" s="240">
        <v>1990</v>
      </c>
      <c r="W10" s="238">
        <v>4.0999999999999995E-2</v>
      </c>
      <c r="X10" s="239">
        <v>0.52802848033678385</v>
      </c>
      <c r="Y10" s="239">
        <v>0.5359695270539927</v>
      </c>
      <c r="Z10" s="239">
        <v>0.52728053209837422</v>
      </c>
      <c r="AA10" s="238">
        <v>3.5477437142377964E-2</v>
      </c>
      <c r="AB10" s="1"/>
      <c r="AC10" s="240">
        <v>1990</v>
      </c>
      <c r="AD10" s="238">
        <v>4.0999999999999995E-2</v>
      </c>
      <c r="AE10" s="239">
        <v>0.55835926317604057</v>
      </c>
      <c r="AF10" s="239">
        <v>0.56675645605290814</v>
      </c>
      <c r="AG10" s="239">
        <v>0.55823889704226448</v>
      </c>
      <c r="AH10" s="238">
        <v>3.5477437142377645E-2</v>
      </c>
    </row>
    <row r="11" spans="1:34" x14ac:dyDescent="0.35">
      <c r="A11" s="9">
        <v>1991</v>
      </c>
      <c r="B11" s="257">
        <v>4.2999999999999997E-2</v>
      </c>
      <c r="C11" s="258">
        <v>0.49974430924701663</v>
      </c>
      <c r="D11" s="258">
        <v>0.50669152737130796</v>
      </c>
      <c r="E11" s="259">
        <v>0.49822074359466756</v>
      </c>
      <c r="F11" s="257">
        <v>4.2349919640357482E-2</v>
      </c>
      <c r="H11" s="8">
        <v>1991</v>
      </c>
      <c r="I11" s="234">
        <v>4.2999999999999997E-2</v>
      </c>
      <c r="J11" s="235">
        <v>0.49828449140111503</v>
      </c>
      <c r="K11" s="235">
        <v>0.50521141580157691</v>
      </c>
      <c r="L11" s="236">
        <v>0.49622847117153623</v>
      </c>
      <c r="M11" s="234">
        <v>4.2349919640357545E-2</v>
      </c>
      <c r="O11" s="8">
        <v>1991</v>
      </c>
      <c r="P11" s="234">
        <v>4.2999999999999997E-2</v>
      </c>
      <c r="Q11" s="235">
        <v>0.52199832771104415</v>
      </c>
      <c r="R11" s="235">
        <v>0.52946080394419925</v>
      </c>
      <c r="S11" s="236">
        <v>0.52098527390149618</v>
      </c>
      <c r="T11" s="234">
        <v>4.2236458097883317E-2</v>
      </c>
      <c r="U11" s="1"/>
      <c r="V11" s="240">
        <v>1991</v>
      </c>
      <c r="W11" s="238">
        <v>4.2999999999999997E-2</v>
      </c>
      <c r="X11" s="239">
        <v>0.55073370499126562</v>
      </c>
      <c r="Y11" s="239">
        <v>0.55860698152515098</v>
      </c>
      <c r="Z11" s="239">
        <v>0.54955099419817677</v>
      </c>
      <c r="AA11" s="238">
        <v>4.2236458097883213E-2</v>
      </c>
      <c r="AB11" s="1"/>
      <c r="AC11" s="240">
        <v>1991</v>
      </c>
      <c r="AD11" s="238">
        <v>4.2999999999999997E-2</v>
      </c>
      <c r="AE11" s="239">
        <v>0.58236871149261027</v>
      </c>
      <c r="AF11" s="239">
        <v>0.59069424136069149</v>
      </c>
      <c r="AG11" s="239">
        <v>0.58181693082579855</v>
      </c>
      <c r="AH11" s="238">
        <v>4.2236458097883074E-2</v>
      </c>
    </row>
    <row r="12" spans="1:34" x14ac:dyDescent="0.35">
      <c r="A12" s="9">
        <v>1992</v>
      </c>
      <c r="B12" s="257">
        <v>0.03</v>
      </c>
      <c r="C12" s="258">
        <v>0.51473663852442719</v>
      </c>
      <c r="D12" s="258">
        <v>0.52083711677748301</v>
      </c>
      <c r="E12" s="259">
        <v>0.51212984941511053</v>
      </c>
      <c r="F12" s="257">
        <v>2.7917556623774098E-2</v>
      </c>
      <c r="H12" s="8">
        <v>1992</v>
      </c>
      <c r="I12" s="234">
        <v>0.03</v>
      </c>
      <c r="J12" s="235">
        <v>0.51323302614314859</v>
      </c>
      <c r="K12" s="235">
        <v>0.5193156841091946</v>
      </c>
      <c r="L12" s="236">
        <v>0.51008195761379649</v>
      </c>
      <c r="M12" s="234">
        <v>2.7917556623774178E-2</v>
      </c>
      <c r="O12" s="8">
        <v>1992</v>
      </c>
      <c r="P12" s="234">
        <v>0.03</v>
      </c>
      <c r="Q12" s="235">
        <v>0.53765827754237561</v>
      </c>
      <c r="R12" s="235">
        <v>0.54417714325225841</v>
      </c>
      <c r="S12" s="236">
        <v>0.53546603623200584</v>
      </c>
      <c r="T12" s="234">
        <v>2.7794955166520821E-2</v>
      </c>
      <c r="U12" s="1"/>
      <c r="V12" s="237">
        <v>1992</v>
      </c>
      <c r="W12" s="238">
        <v>0.03</v>
      </c>
      <c r="X12" s="239">
        <v>0.56725571614100367</v>
      </c>
      <c r="Y12" s="239">
        <v>0.57413343753234813</v>
      </c>
      <c r="Z12" s="239">
        <v>0.56482573944363212</v>
      </c>
      <c r="AA12" s="238">
        <v>2.7794955166520984E-2</v>
      </c>
      <c r="AB12" s="1"/>
      <c r="AC12" s="237">
        <v>1992</v>
      </c>
      <c r="AD12" s="238">
        <v>0.03</v>
      </c>
      <c r="AE12" s="239">
        <v>0.59983977283738865</v>
      </c>
      <c r="AF12" s="239">
        <v>0.60711256131643399</v>
      </c>
      <c r="AG12" s="239">
        <v>0.59798850633322442</v>
      </c>
      <c r="AH12" s="238">
        <v>2.7794955166520918E-2</v>
      </c>
    </row>
    <row r="13" spans="1:34" x14ac:dyDescent="0.35">
      <c r="A13" s="9">
        <v>1993</v>
      </c>
      <c r="B13" s="257">
        <v>2.4E-2</v>
      </c>
      <c r="C13" s="258">
        <v>0.52709031784901339</v>
      </c>
      <c r="D13" s="258">
        <v>0.53485101614486652</v>
      </c>
      <c r="E13" s="259">
        <v>0.52590946676869255</v>
      </c>
      <c r="F13" s="257">
        <v>2.6906491330898487E-2</v>
      </c>
      <c r="H13" s="8">
        <v>1993</v>
      </c>
      <c r="I13" s="234">
        <v>2.4E-2</v>
      </c>
      <c r="J13" s="235">
        <v>0.52555061877058407</v>
      </c>
      <c r="K13" s="235">
        <v>0.53328864706167811</v>
      </c>
      <c r="L13" s="236">
        <v>0.52380647338437969</v>
      </c>
      <c r="M13" s="234">
        <v>2.6906491330898206E-2</v>
      </c>
      <c r="O13" s="8">
        <v>1993</v>
      </c>
      <c r="P13" s="234">
        <v>2.4E-2</v>
      </c>
      <c r="Q13" s="235">
        <v>0.55056207620339248</v>
      </c>
      <c r="R13" s="235">
        <v>0.55881341901386961</v>
      </c>
      <c r="S13" s="236">
        <v>0.54986801666144758</v>
      </c>
      <c r="T13" s="234">
        <v>2.689616045638733E-2</v>
      </c>
      <c r="U13" s="1"/>
      <c r="V13" s="237">
        <v>1993</v>
      </c>
      <c r="W13" s="238">
        <v>2.4E-2</v>
      </c>
      <c r="X13" s="239">
        <v>0.5808698533283877</v>
      </c>
      <c r="Y13" s="239">
        <v>0.58957542259159545</v>
      </c>
      <c r="Z13" s="239">
        <v>0.58001738316160567</v>
      </c>
      <c r="AA13" s="238">
        <v>2.6896160456387319E-2</v>
      </c>
      <c r="AB13" s="1"/>
      <c r="AC13" s="237">
        <v>1993</v>
      </c>
      <c r="AD13" s="238">
        <v>2.4E-2</v>
      </c>
      <c r="AE13" s="239">
        <v>0.61423592738548594</v>
      </c>
      <c r="AF13" s="239">
        <v>0.62344155818068925</v>
      </c>
      <c r="AG13" s="239">
        <v>0.61407210115063837</v>
      </c>
      <c r="AH13" s="238">
        <v>2.6896160456387586E-2</v>
      </c>
    </row>
    <row r="14" spans="1:34" x14ac:dyDescent="0.35">
      <c r="A14" s="9">
        <v>1994</v>
      </c>
      <c r="B14" s="257">
        <v>0.02</v>
      </c>
      <c r="C14" s="258">
        <v>0.5376321242059936</v>
      </c>
      <c r="D14" s="258">
        <v>0.54565246534154066</v>
      </c>
      <c r="E14" s="259">
        <v>0.53653033915348658</v>
      </c>
      <c r="F14" s="257">
        <v>2.0195248528327679E-2</v>
      </c>
      <c r="H14" s="8">
        <v>1994</v>
      </c>
      <c r="I14" s="234">
        <v>0.02</v>
      </c>
      <c r="J14" s="235">
        <v>0.5360616311459957</v>
      </c>
      <c r="K14" s="235">
        <v>0.54405854382642427</v>
      </c>
      <c r="L14" s="236">
        <v>0.53438487529512402</v>
      </c>
      <c r="M14" s="234">
        <v>2.019524852832753E-2</v>
      </c>
      <c r="O14" s="8">
        <v>1994</v>
      </c>
      <c r="P14" s="234">
        <v>0.02</v>
      </c>
      <c r="Q14" s="235">
        <v>0.56157331772746033</v>
      </c>
      <c r="R14" s="235">
        <v>0.57009803439394735</v>
      </c>
      <c r="S14" s="236">
        <v>0.56097198959176942</v>
      </c>
      <c r="T14" s="234">
        <v>2.0193887612776951E-2</v>
      </c>
      <c r="U14" s="1"/>
      <c r="V14" s="240">
        <v>1994</v>
      </c>
      <c r="W14" s="238">
        <v>0.02</v>
      </c>
      <c r="X14" s="239">
        <v>0.59248725039495542</v>
      </c>
      <c r="Y14" s="239">
        <v>0.60148124241466561</v>
      </c>
      <c r="Z14" s="239">
        <v>0.59173018901062813</v>
      </c>
      <c r="AA14" s="238">
        <v>2.0193887612776958E-2</v>
      </c>
      <c r="AB14" s="1"/>
      <c r="AC14" s="240">
        <v>1994</v>
      </c>
      <c r="AD14" s="238">
        <v>0.02</v>
      </c>
      <c r="AE14" s="239">
        <v>0.62652064593319567</v>
      </c>
      <c r="AF14" s="239">
        <v>0.63603126693972467</v>
      </c>
      <c r="AG14" s="239">
        <v>0.62647260414741623</v>
      </c>
      <c r="AH14" s="238">
        <v>2.0193887612777066E-2</v>
      </c>
    </row>
    <row r="15" spans="1:34" x14ac:dyDescent="0.35">
      <c r="A15" s="9">
        <v>1995</v>
      </c>
      <c r="B15" s="257">
        <v>1.9E-2</v>
      </c>
      <c r="C15" s="258">
        <v>0.5478471345659075</v>
      </c>
      <c r="D15" s="258">
        <v>0.55370761026150783</v>
      </c>
      <c r="E15" s="259">
        <v>0.5444508195148009</v>
      </c>
      <c r="F15" s="257">
        <v>1.4762409100314618E-2</v>
      </c>
      <c r="H15" s="8">
        <v>1995</v>
      </c>
      <c r="I15" s="234">
        <v>1.9E-2</v>
      </c>
      <c r="J15" s="235">
        <v>0.54624680213776955</v>
      </c>
      <c r="K15" s="235">
        <v>0.5520901586249114</v>
      </c>
      <c r="L15" s="236">
        <v>0.54227368344125126</v>
      </c>
      <c r="M15" s="234">
        <v>1.4762409100314646E-2</v>
      </c>
      <c r="O15" s="8">
        <v>1995</v>
      </c>
      <c r="P15" s="234">
        <v>1.9E-2</v>
      </c>
      <c r="Q15" s="235">
        <v>0.57224321076428208</v>
      </c>
      <c r="R15" s="235">
        <v>0.57846791933362818</v>
      </c>
      <c r="S15" s="236">
        <v>0.56920789065439692</v>
      </c>
      <c r="T15" s="234">
        <v>1.4681483595323423E-2</v>
      </c>
      <c r="U15" s="1"/>
      <c r="V15" s="240">
        <v>1995</v>
      </c>
      <c r="W15" s="238">
        <v>1.9E-2</v>
      </c>
      <c r="X15" s="239">
        <v>0.60374450815245961</v>
      </c>
      <c r="Y15" s="239">
        <v>0.61031187940807119</v>
      </c>
      <c r="Z15" s="239">
        <v>0.60041766607344516</v>
      </c>
      <c r="AA15" s="238">
        <v>1.4681483595323192E-2</v>
      </c>
      <c r="AB15" s="1"/>
      <c r="AC15" s="240">
        <v>1995</v>
      </c>
      <c r="AD15" s="238">
        <v>1.9E-2</v>
      </c>
      <c r="AE15" s="239">
        <v>0.63842453820592637</v>
      </c>
      <c r="AF15" s="239">
        <v>0.64536914955141289</v>
      </c>
      <c r="AG15" s="239">
        <v>0.63567015140812599</v>
      </c>
      <c r="AH15" s="238">
        <v>1.4681483595323301E-2</v>
      </c>
    </row>
    <row r="16" spans="1:34" x14ac:dyDescent="0.35">
      <c r="A16" s="9">
        <v>1996</v>
      </c>
      <c r="B16" s="257">
        <v>0.02</v>
      </c>
      <c r="C16" s="258">
        <v>0.5588040772572257</v>
      </c>
      <c r="D16" s="258">
        <v>0.5653896337936114</v>
      </c>
      <c r="E16" s="259">
        <v>0.55593754494131464</v>
      </c>
      <c r="F16" s="257">
        <v>2.1097820068946515E-2</v>
      </c>
      <c r="H16" s="8">
        <v>1996</v>
      </c>
      <c r="I16" s="234">
        <v>0.02</v>
      </c>
      <c r="J16" s="235">
        <v>0.55717173818052501</v>
      </c>
      <c r="K16" s="235">
        <v>0.56373805745341588</v>
      </c>
      <c r="L16" s="236">
        <v>0.55371447604261959</v>
      </c>
      <c r="M16" s="234">
        <v>2.1097820068946407E-2</v>
      </c>
      <c r="O16" s="8">
        <v>1996</v>
      </c>
      <c r="P16" s="234">
        <v>0.02</v>
      </c>
      <c r="Q16" s="235">
        <v>0.58368807497956776</v>
      </c>
      <c r="R16" s="235">
        <v>0.59056689167728971</v>
      </c>
      <c r="S16" s="236">
        <v>0.58111318444277993</v>
      </c>
      <c r="T16" s="234">
        <v>2.091554594349692E-2</v>
      </c>
      <c r="U16" s="1"/>
      <c r="V16" s="240">
        <v>1996</v>
      </c>
      <c r="W16" s="238">
        <v>0.02</v>
      </c>
      <c r="X16" s="239">
        <v>0.6158193983155088</v>
      </c>
      <c r="Y16" s="239">
        <v>0.62307688556169261</v>
      </c>
      <c r="Z16" s="239">
        <v>0.61297572935349154</v>
      </c>
      <c r="AA16" s="238">
        <v>2.0915545943497003E-2</v>
      </c>
      <c r="AB16" s="1"/>
      <c r="AC16" s="240">
        <v>1996</v>
      </c>
      <c r="AD16" s="238">
        <v>0.02</v>
      </c>
      <c r="AE16" s="239">
        <v>0.65119302897004494</v>
      </c>
      <c r="AF16" s="239">
        <v>0.65886739764937086</v>
      </c>
      <c r="AG16" s="239">
        <v>0.64896553966481207</v>
      </c>
      <c r="AH16" s="238">
        <v>2.091554594349657E-2</v>
      </c>
    </row>
    <row r="17" spans="1:34" x14ac:dyDescent="0.35">
      <c r="A17" s="9">
        <v>1997</v>
      </c>
      <c r="B17" s="257">
        <v>1.8000000000000002E-2</v>
      </c>
      <c r="C17" s="258">
        <v>0.56886255064785562</v>
      </c>
      <c r="D17" s="258">
        <v>0.57201166335797893</v>
      </c>
      <c r="E17" s="259">
        <v>0.56244886852862885</v>
      </c>
      <c r="F17" s="257">
        <v>1.1712329283321839E-2</v>
      </c>
      <c r="H17" s="8">
        <v>1997</v>
      </c>
      <c r="I17" s="234">
        <v>1.8000000000000002E-2</v>
      </c>
      <c r="J17" s="235">
        <v>0.56720082946777439</v>
      </c>
      <c r="K17" s="235">
        <v>0.57034074321185058</v>
      </c>
      <c r="L17" s="236">
        <v>0.56019976231497293</v>
      </c>
      <c r="M17" s="234">
        <v>1.1712329283322127E-2</v>
      </c>
      <c r="O17" s="8">
        <v>1997</v>
      </c>
      <c r="P17" s="234">
        <v>1.8000000000000002E-2</v>
      </c>
      <c r="Q17" s="235">
        <v>0.59419446032919987</v>
      </c>
      <c r="R17" s="235">
        <v>0.59748380557644198</v>
      </c>
      <c r="S17" s="236">
        <v>0.58791937340985345</v>
      </c>
      <c r="T17" s="234">
        <v>1.1712329283321747E-2</v>
      </c>
      <c r="U17" s="1"/>
      <c r="V17" s="240">
        <v>1997</v>
      </c>
      <c r="W17" s="238">
        <v>1.8000000000000002E-2</v>
      </c>
      <c r="X17" s="239">
        <v>0.62690414748518786</v>
      </c>
      <c r="Y17" s="239">
        <v>0.63037456721421781</v>
      </c>
      <c r="Z17" s="239">
        <v>0.62015510293836396</v>
      </c>
      <c r="AA17" s="238">
        <v>1.1712329283321768E-2</v>
      </c>
      <c r="AB17" s="1"/>
      <c r="AC17" s="240">
        <v>1997</v>
      </c>
      <c r="AD17" s="238">
        <v>1.8000000000000002E-2</v>
      </c>
      <c r="AE17" s="239">
        <v>0.66291450349150571</v>
      </c>
      <c r="AF17" s="239">
        <v>0.66658426956468597</v>
      </c>
      <c r="AG17" s="239">
        <v>0.65656643775889534</v>
      </c>
      <c r="AH17" s="238">
        <v>1.171232928332234E-2</v>
      </c>
    </row>
    <row r="18" spans="1:34" x14ac:dyDescent="0.35">
      <c r="A18" s="9">
        <v>1998</v>
      </c>
      <c r="B18" s="257">
        <v>6.9999999999999993E-3</v>
      </c>
      <c r="C18" s="258">
        <v>0.57284458850239073</v>
      </c>
      <c r="D18" s="258">
        <v>0.57684411714158845</v>
      </c>
      <c r="E18" s="259">
        <v>0.56720053416224903</v>
      </c>
      <c r="F18" s="257">
        <v>8.4481735131774222E-3</v>
      </c>
      <c r="H18" s="8">
        <v>1998</v>
      </c>
      <c r="I18" s="234">
        <v>6.9999999999999993E-3</v>
      </c>
      <c r="J18" s="235">
        <v>0.57117123527404889</v>
      </c>
      <c r="K18" s="235">
        <v>0.57515908077213895</v>
      </c>
      <c r="L18" s="236">
        <v>0.56493242710905067</v>
      </c>
      <c r="M18" s="234">
        <v>8.4481735131776078E-3</v>
      </c>
      <c r="O18" s="8">
        <v>1998</v>
      </c>
      <c r="P18" s="234">
        <v>6.9999999999999993E-3</v>
      </c>
      <c r="Q18" s="235">
        <v>0.59835382155150441</v>
      </c>
      <c r="R18" s="235">
        <v>0.60253145243726547</v>
      </c>
      <c r="S18" s="236">
        <v>0.59288621828817856</v>
      </c>
      <c r="T18" s="234">
        <v>8.4481735131776182E-3</v>
      </c>
      <c r="U18" s="1"/>
      <c r="V18" s="240">
        <v>1998</v>
      </c>
      <c r="W18" s="238">
        <v>6.9999999999999993E-3</v>
      </c>
      <c r="X18" s="239">
        <v>0.63129247651758424</v>
      </c>
      <c r="Y18" s="239">
        <v>0.63570008093633767</v>
      </c>
      <c r="Z18" s="239">
        <v>0.6253942808530697</v>
      </c>
      <c r="AA18" s="238">
        <v>8.4481735131774795E-3</v>
      </c>
      <c r="AB18" s="1"/>
      <c r="AC18" s="240">
        <v>1998</v>
      </c>
      <c r="AD18" s="238">
        <v>6.9999999999999993E-3</v>
      </c>
      <c r="AE18" s="239">
        <v>0.66755490501594628</v>
      </c>
      <c r="AF18" s="239">
        <v>0.67221568913512286</v>
      </c>
      <c r="AG18" s="239">
        <v>0.66211322494801117</v>
      </c>
      <c r="AH18" s="238">
        <v>8.4481735131772383E-3</v>
      </c>
    </row>
    <row r="19" spans="1:34" x14ac:dyDescent="0.35">
      <c r="A19" s="9">
        <v>1999</v>
      </c>
      <c r="B19" s="257">
        <v>8.0000000000000002E-3</v>
      </c>
      <c r="C19" s="258">
        <v>0.57742734521040984</v>
      </c>
      <c r="D19" s="258">
        <v>0.58367025503399428</v>
      </c>
      <c r="E19" s="259">
        <v>0.57391255382888529</v>
      </c>
      <c r="F19" s="257">
        <v>1.1833591935081413E-2</v>
      </c>
      <c r="H19" s="8">
        <v>1999</v>
      </c>
      <c r="I19" s="234">
        <v>8.0000000000000002E-3</v>
      </c>
      <c r="J19" s="235">
        <v>0.57574060515624137</v>
      </c>
      <c r="K19" s="235">
        <v>0.58196527863175307</v>
      </c>
      <c r="L19" s="236">
        <v>0.57161760692235442</v>
      </c>
      <c r="M19" s="234">
        <v>1.1833591935081614E-2</v>
      </c>
      <c r="O19" s="8">
        <v>1999</v>
      </c>
      <c r="P19" s="234">
        <v>8.0000000000000002E-3</v>
      </c>
      <c r="Q19" s="235">
        <v>0.60314065212391643</v>
      </c>
      <c r="R19" s="235">
        <v>0.60966156377345992</v>
      </c>
      <c r="S19" s="236">
        <v>0.59990219185933447</v>
      </c>
      <c r="T19" s="234">
        <v>1.1833591935081414E-2</v>
      </c>
      <c r="U19" s="1"/>
      <c r="V19" s="240">
        <v>1999</v>
      </c>
      <c r="W19" s="238">
        <v>8.0000000000000002E-3</v>
      </c>
      <c r="X19" s="239">
        <v>0.636342816329725</v>
      </c>
      <c r="Y19" s="239">
        <v>0.64322269628723661</v>
      </c>
      <c r="Z19" s="239">
        <v>0.63279494157121874</v>
      </c>
      <c r="AA19" s="238">
        <v>1.1833591935081602E-2</v>
      </c>
      <c r="AB19" s="1"/>
      <c r="AC19" s="240">
        <v>1999</v>
      </c>
      <c r="AD19" s="238">
        <v>8.0000000000000002E-3</v>
      </c>
      <c r="AE19" s="239">
        <v>0.67289534425607389</v>
      </c>
      <c r="AF19" s="239">
        <v>0.6801704152927075</v>
      </c>
      <c r="AG19" s="239">
        <v>0.66994840266686673</v>
      </c>
      <c r="AH19" s="238">
        <v>1.1833591935081454E-2</v>
      </c>
    </row>
    <row r="20" spans="1:34" x14ac:dyDescent="0.35">
      <c r="A20" s="9">
        <v>2000</v>
      </c>
      <c r="B20" s="257">
        <v>1.3999999999999999E-2</v>
      </c>
      <c r="C20" s="258">
        <v>0.58551132804335559</v>
      </c>
      <c r="D20" s="258">
        <v>0.59171073179375711</v>
      </c>
      <c r="E20" s="259">
        <v>0.58181861124983192</v>
      </c>
      <c r="F20" s="257">
        <v>1.3775717865380344E-2</v>
      </c>
      <c r="H20" s="8">
        <v>2000</v>
      </c>
      <c r="I20" s="234">
        <v>1.3999999999999999E-2</v>
      </c>
      <c r="J20" s="235">
        <v>0.58380097362842864</v>
      </c>
      <c r="K20" s="235">
        <v>0.58998226811763133</v>
      </c>
      <c r="L20" s="236">
        <v>0.57949204980220037</v>
      </c>
      <c r="M20" s="234">
        <v>1.3775717865379853E-2</v>
      </c>
      <c r="O20" s="8">
        <v>2000</v>
      </c>
      <c r="P20" s="234">
        <v>1.3999999999999999E-2</v>
      </c>
      <c r="Q20" s="235">
        <v>0.61158462125365121</v>
      </c>
      <c r="R20" s="235">
        <v>0.61806008946936963</v>
      </c>
      <c r="S20" s="236">
        <v>0.60816627520121191</v>
      </c>
      <c r="T20" s="234">
        <v>1.3775717865380325E-2</v>
      </c>
      <c r="U20" s="1"/>
      <c r="V20" s="240">
        <v>2000</v>
      </c>
      <c r="W20" s="238">
        <v>1.3999999999999999E-2</v>
      </c>
      <c r="X20" s="239">
        <v>0.64525161575834111</v>
      </c>
      <c r="Y20" s="239">
        <v>0.65208355067589885</v>
      </c>
      <c r="Z20" s="239">
        <v>0.64151214615294372</v>
      </c>
      <c r="AA20" s="238">
        <v>1.3775717865380392E-2</v>
      </c>
      <c r="AB20" s="1"/>
      <c r="AC20" s="240">
        <v>2000</v>
      </c>
      <c r="AD20" s="238">
        <v>1.3999999999999999E-2</v>
      </c>
      <c r="AE20" s="239">
        <v>0.68231587907565894</v>
      </c>
      <c r="AF20" s="239">
        <v>0.68954025103415839</v>
      </c>
      <c r="AG20" s="239">
        <v>0.67917742284636762</v>
      </c>
      <c r="AH20" s="238">
        <v>1.377571786538021E-2</v>
      </c>
    </row>
    <row r="21" spans="1:34" x14ac:dyDescent="0.35">
      <c r="A21" s="9">
        <v>2001</v>
      </c>
      <c r="B21" s="257">
        <v>1.8000000000000002E-2</v>
      </c>
      <c r="C21" s="258">
        <v>0.59605053194813595</v>
      </c>
      <c r="D21" s="258">
        <v>0.60028545265121069</v>
      </c>
      <c r="E21" s="259">
        <v>0.5902499813654537</v>
      </c>
      <c r="F21" s="257">
        <v>1.4491406690325634E-2</v>
      </c>
      <c r="H21" s="8">
        <v>2001</v>
      </c>
      <c r="I21" s="234">
        <v>1.8000000000000002E-2</v>
      </c>
      <c r="J21" s="235">
        <v>0.59430939115374037</v>
      </c>
      <c r="K21" s="235">
        <v>0.59853194110500474</v>
      </c>
      <c r="L21" s="236">
        <v>0.5878897047696946</v>
      </c>
      <c r="M21" s="234">
        <v>1.4491406690325817E-2</v>
      </c>
      <c r="O21" s="8">
        <v>2001</v>
      </c>
      <c r="P21" s="234">
        <v>1.8000000000000002E-2</v>
      </c>
      <c r="Q21" s="235">
        <v>0.62259314443621694</v>
      </c>
      <c r="R21" s="235">
        <v>0.62701664958492931</v>
      </c>
      <c r="S21" s="236">
        <v>0.61697946003049309</v>
      </c>
      <c r="T21" s="234">
        <v>1.4491406690325486E-2</v>
      </c>
      <c r="U21" s="1"/>
      <c r="V21" s="240">
        <v>2001</v>
      </c>
      <c r="W21" s="238">
        <v>1.8000000000000002E-2</v>
      </c>
      <c r="X21" s="239">
        <v>0.65686614484199124</v>
      </c>
      <c r="Y21" s="239">
        <v>0.66153315860481465</v>
      </c>
      <c r="Z21" s="239">
        <v>0.65080855955962946</v>
      </c>
      <c r="AA21" s="238">
        <v>1.4491406690325353E-2</v>
      </c>
      <c r="AB21" s="1"/>
      <c r="AC21" s="240">
        <v>2001</v>
      </c>
      <c r="AD21" s="238">
        <v>1.8000000000000002E-2</v>
      </c>
      <c r="AE21" s="239">
        <v>0.6945975648990208</v>
      </c>
      <c r="AF21" s="239">
        <v>0.69953265924124364</v>
      </c>
      <c r="AG21" s="239">
        <v>0.6890196590957216</v>
      </c>
      <c r="AH21" s="238">
        <v>1.4491406690325653E-2</v>
      </c>
    </row>
    <row r="22" spans="1:34" x14ac:dyDescent="0.35">
      <c r="A22" s="9">
        <v>2002</v>
      </c>
      <c r="B22" s="257">
        <v>8.0000000000000002E-3</v>
      </c>
      <c r="C22" s="258">
        <v>0.60081893620372107</v>
      </c>
      <c r="D22" s="258">
        <v>0.60753506457185791</v>
      </c>
      <c r="E22" s="259">
        <v>0.59737839549271576</v>
      </c>
      <c r="F22" s="257">
        <v>1.2076940876425879E-2</v>
      </c>
      <c r="H22" s="8">
        <v>2002</v>
      </c>
      <c r="I22" s="234">
        <v>8.0000000000000002E-3</v>
      </c>
      <c r="J22" s="235">
        <v>0.59906386628297037</v>
      </c>
      <c r="K22" s="235">
        <v>0.60576037597038235</v>
      </c>
      <c r="L22" s="236">
        <v>0.59498961397605765</v>
      </c>
      <c r="M22" s="234">
        <v>1.2076940876425855E-2</v>
      </c>
      <c r="O22" s="8">
        <v>2002</v>
      </c>
      <c r="P22" s="234">
        <v>8.0000000000000002E-3</v>
      </c>
      <c r="Q22" s="235">
        <v>0.62757388959170668</v>
      </c>
      <c r="R22" s="235">
        <v>0.63458909259050122</v>
      </c>
      <c r="S22" s="236">
        <v>0.62443068449125061</v>
      </c>
      <c r="T22" s="234">
        <v>1.207694087642603E-2</v>
      </c>
      <c r="U22" s="1"/>
      <c r="V22" s="240">
        <v>2002</v>
      </c>
      <c r="W22" s="238">
        <v>8.0000000000000002E-3</v>
      </c>
      <c r="X22" s="239">
        <v>0.66212107400072717</v>
      </c>
      <c r="Y22" s="239">
        <v>0.66952245544908051</v>
      </c>
      <c r="Z22" s="239">
        <v>0.65866833605530317</v>
      </c>
      <c r="AA22" s="238">
        <v>1.2076940876426146E-2</v>
      </c>
      <c r="AB22" s="1"/>
      <c r="AC22" s="240">
        <v>2002</v>
      </c>
      <c r="AD22" s="238">
        <v>8.0000000000000002E-3</v>
      </c>
      <c r="AE22" s="239">
        <v>0.70015434541821298</v>
      </c>
      <c r="AF22" s="239">
        <v>0.70798087380802921</v>
      </c>
      <c r="AG22" s="239">
        <v>0.69734090878131594</v>
      </c>
      <c r="AH22" s="238">
        <v>1.2076940876426153E-2</v>
      </c>
    </row>
    <row r="23" spans="1:34" x14ac:dyDescent="0.35">
      <c r="A23" s="9">
        <v>2003</v>
      </c>
      <c r="B23" s="257">
        <v>0.01</v>
      </c>
      <c r="C23" s="258">
        <v>0.60682712556575824</v>
      </c>
      <c r="D23" s="258">
        <v>0.61838587647586063</v>
      </c>
      <c r="E23" s="259">
        <v>0.60804780534739544</v>
      </c>
      <c r="F23" s="257">
        <v>1.7860387880079903E-2</v>
      </c>
      <c r="H23" s="8">
        <v>2003</v>
      </c>
      <c r="I23" s="234">
        <v>0.01</v>
      </c>
      <c r="J23" s="235">
        <v>0.60505450494580004</v>
      </c>
      <c r="K23" s="235">
        <v>0.61657949124759637</v>
      </c>
      <c r="L23" s="236">
        <v>0.60561635926628909</v>
      </c>
      <c r="M23" s="234">
        <v>1.7860387880079976E-2</v>
      </c>
      <c r="O23" s="8">
        <v>2003</v>
      </c>
      <c r="P23" s="234">
        <v>0.01</v>
      </c>
      <c r="Q23" s="235">
        <v>0.63384962848762372</v>
      </c>
      <c r="R23" s="235">
        <v>0.64592309992863539</v>
      </c>
      <c r="S23" s="236">
        <v>0.63558325872048804</v>
      </c>
      <c r="T23" s="234">
        <v>1.7860387880079747E-2</v>
      </c>
      <c r="U23" s="1"/>
      <c r="V23" s="240">
        <v>2003</v>
      </c>
      <c r="W23" s="238">
        <v>0.01</v>
      </c>
      <c r="X23" s="239">
        <v>0.66874228474073438</v>
      </c>
      <c r="Y23" s="239">
        <v>0.68148038619782436</v>
      </c>
      <c r="Z23" s="239">
        <v>0.67043240802157744</v>
      </c>
      <c r="AA23" s="238">
        <v>1.7860387880079504E-2</v>
      </c>
      <c r="AB23" s="1"/>
      <c r="AC23" s="240">
        <v>2003</v>
      </c>
      <c r="AD23" s="238">
        <v>0.01</v>
      </c>
      <c r="AE23" s="239">
        <v>0.707155888872395</v>
      </c>
      <c r="AF23" s="239">
        <v>0.7206256868259181</v>
      </c>
      <c r="AG23" s="239">
        <v>0.70979568789679726</v>
      </c>
      <c r="AH23" s="238">
        <v>1.7860387880079327E-2</v>
      </c>
    </row>
    <row r="24" spans="1:34" x14ac:dyDescent="0.35">
      <c r="A24" s="9">
        <v>2004</v>
      </c>
      <c r="B24" s="257">
        <v>0.02</v>
      </c>
      <c r="C24" s="258">
        <v>0.61896366807707337</v>
      </c>
      <c r="D24" s="258">
        <v>0.63060603180561847</v>
      </c>
      <c r="E24" s="259">
        <v>0.62006366617463338</v>
      </c>
      <c r="F24" s="257">
        <v>1.9761375210248351E-2</v>
      </c>
      <c r="H24" s="8">
        <v>2004</v>
      </c>
      <c r="I24" s="234">
        <v>0.02</v>
      </c>
      <c r="J24" s="235">
        <v>0.61715559504471595</v>
      </c>
      <c r="K24" s="235">
        <v>0.6287639499210842</v>
      </c>
      <c r="L24" s="236">
        <v>0.61758417137521482</v>
      </c>
      <c r="M24" s="234">
        <v>1.9761375210248382E-2</v>
      </c>
      <c r="O24" s="8">
        <v>2004</v>
      </c>
      <c r="P24" s="234">
        <v>0.02</v>
      </c>
      <c r="Q24" s="235">
        <v>0.64652662105737624</v>
      </c>
      <c r="R24" s="235">
        <v>0.65868742866329222</v>
      </c>
      <c r="S24" s="236">
        <v>0.64814325797341632</v>
      </c>
      <c r="T24" s="234">
        <v>1.976137521024892E-2</v>
      </c>
      <c r="U24" s="1"/>
      <c r="V24" s="240">
        <v>2004</v>
      </c>
      <c r="W24" s="238">
        <v>0.02</v>
      </c>
      <c r="X24" s="239">
        <v>0.68211713043554911</v>
      </c>
      <c r="Y24" s="239">
        <v>0.69494737580790467</v>
      </c>
      <c r="Z24" s="239">
        <v>0.68368107438960235</v>
      </c>
      <c r="AA24" s="238">
        <v>1.976137521024865E-2</v>
      </c>
      <c r="AB24" s="1"/>
      <c r="AC24" s="240">
        <v>2004</v>
      </c>
      <c r="AD24" s="238">
        <v>0.02</v>
      </c>
      <c r="AE24" s="239">
        <v>0.72129900664984292</v>
      </c>
      <c r="AF24" s="239">
        <v>0.73486624140942847</v>
      </c>
      <c r="AG24" s="239">
        <v>0.72382222680794261</v>
      </c>
      <c r="AH24" s="238">
        <v>1.9761375210248934E-2</v>
      </c>
    </row>
    <row r="25" spans="1:34" x14ac:dyDescent="0.35">
      <c r="A25" s="9">
        <v>2005</v>
      </c>
      <c r="B25" s="257">
        <v>2.7999999999999997E-2</v>
      </c>
      <c r="C25" s="258">
        <v>0.63629465078323144</v>
      </c>
      <c r="D25" s="258">
        <v>0.64899808168694595</v>
      </c>
      <c r="E25" s="259">
        <v>0.63814824085786126</v>
      </c>
      <c r="F25" s="257">
        <v>2.9165673897322962E-2</v>
      </c>
      <c r="H25" s="8">
        <v>2005</v>
      </c>
      <c r="I25" s="234">
        <v>2.7999999999999997E-2</v>
      </c>
      <c r="J25" s="235">
        <v>0.634435951705968</v>
      </c>
      <c r="K25" s="235">
        <v>0.64710227424287514</v>
      </c>
      <c r="L25" s="236">
        <v>0.63559642992169263</v>
      </c>
      <c r="M25" s="234">
        <v>2.9165673897322764E-2</v>
      </c>
      <c r="O25" s="8">
        <v>2005</v>
      </c>
      <c r="P25" s="234">
        <v>2.7999999999999997E-2</v>
      </c>
      <c r="Q25" s="235">
        <v>0.66462936644698278</v>
      </c>
      <c r="R25" s="235">
        <v>0.67789849140795155</v>
      </c>
      <c r="S25" s="236">
        <v>0.66704679287421698</v>
      </c>
      <c r="T25" s="234">
        <v>2.916567389732223E-2</v>
      </c>
      <c r="U25" s="1"/>
      <c r="V25" s="240">
        <v>2005</v>
      </c>
      <c r="W25" s="238">
        <v>2.7999999999999997E-2</v>
      </c>
      <c r="X25" s="239">
        <v>0.70121641008774449</v>
      </c>
      <c r="Y25" s="239">
        <v>0.71521598434651823</v>
      </c>
      <c r="Z25" s="239">
        <v>0.70362109365502079</v>
      </c>
      <c r="AA25" s="238">
        <v>2.9165673897322813E-2</v>
      </c>
      <c r="AB25" s="1"/>
      <c r="AC25" s="240">
        <v>2005</v>
      </c>
      <c r="AD25" s="238">
        <v>2.7999999999999997E-2</v>
      </c>
      <c r="AE25" s="239">
        <v>0.74149537883603855</v>
      </c>
      <c r="AF25" s="239">
        <v>0.75629911056452681</v>
      </c>
      <c r="AG25" s="239">
        <v>0.74493298983465672</v>
      </c>
      <c r="AH25" s="238">
        <v>2.9165673897322292E-2</v>
      </c>
    </row>
    <row r="26" spans="1:34" x14ac:dyDescent="0.35">
      <c r="A26" s="9">
        <v>2006</v>
      </c>
      <c r="B26" s="257">
        <v>3.1E-2</v>
      </c>
      <c r="C26" s="258">
        <v>0.65601978495751156</v>
      </c>
      <c r="D26" s="258">
        <v>0.66984880946617198</v>
      </c>
      <c r="E26" s="259">
        <v>0.65865038967520939</v>
      </c>
      <c r="F26" s="257">
        <v>3.2127564576198059E-2</v>
      </c>
      <c r="H26" s="8">
        <v>2006</v>
      </c>
      <c r="I26" s="234">
        <v>3.1E-2</v>
      </c>
      <c r="J26" s="235">
        <v>0.65410346620885296</v>
      </c>
      <c r="K26" s="235">
        <v>0.66789209434601782</v>
      </c>
      <c r="L26" s="236">
        <v>0.65601659526840284</v>
      </c>
      <c r="M26" s="234">
        <v>3.2127564576198191E-2</v>
      </c>
      <c r="O26" s="8">
        <v>2006</v>
      </c>
      <c r="P26" s="234">
        <v>3.1E-2</v>
      </c>
      <c r="Q26" s="235">
        <v>0.68523287680683909</v>
      </c>
      <c r="R26" s="235">
        <v>0.69967771896676789</v>
      </c>
      <c r="S26" s="236">
        <v>0.68847738178762929</v>
      </c>
      <c r="T26" s="234">
        <v>3.2127564576198211E-2</v>
      </c>
      <c r="U26" s="1"/>
      <c r="V26" s="240">
        <v>2006</v>
      </c>
      <c r="W26" s="238">
        <v>3.1E-2</v>
      </c>
      <c r="X26" s="239">
        <v>0.72295411880046445</v>
      </c>
      <c r="Y26" s="239">
        <v>0.73819413206954032</v>
      </c>
      <c r="Z26" s="239">
        <v>0.72622672577859781</v>
      </c>
      <c r="AA26" s="238">
        <v>3.2127564576198399E-2</v>
      </c>
      <c r="AB26" s="1"/>
      <c r="AC26" s="240">
        <v>2006</v>
      </c>
      <c r="AD26" s="238">
        <v>3.1E-2</v>
      </c>
      <c r="AE26" s="239">
        <v>0.76448173557995558</v>
      </c>
      <c r="AF26" s="239">
        <v>0.78059715907811011</v>
      </c>
      <c r="AG26" s="239">
        <v>0.76886587257051031</v>
      </c>
      <c r="AH26" s="238">
        <v>3.2127564576198545E-2</v>
      </c>
    </row>
    <row r="27" spans="1:34" x14ac:dyDescent="0.35">
      <c r="A27" s="9">
        <v>2007</v>
      </c>
      <c r="B27" s="257">
        <v>2.7000000000000003E-2</v>
      </c>
      <c r="C27" s="258">
        <v>0.67373231915136433</v>
      </c>
      <c r="D27" s="258">
        <v>0.68564954260057975</v>
      </c>
      <c r="E27" s="259">
        <v>0.6741869688092762</v>
      </c>
      <c r="F27" s="257">
        <v>2.3588506706460972E-2</v>
      </c>
      <c r="H27" s="8">
        <v>2007</v>
      </c>
      <c r="I27" s="234">
        <v>2.7000000000000003E-2</v>
      </c>
      <c r="J27" s="235">
        <v>0.67176425979649201</v>
      </c>
      <c r="K27" s="235">
        <v>0.68364667149269143</v>
      </c>
      <c r="L27" s="236">
        <v>0.6714910471254415</v>
      </c>
      <c r="M27" s="234">
        <v>2.358850670646135E-2</v>
      </c>
      <c r="O27" s="8">
        <v>2007</v>
      </c>
      <c r="P27" s="234">
        <v>2.7000000000000003E-2</v>
      </c>
      <c r="Q27" s="235">
        <v>0.70373416448062376</v>
      </c>
      <c r="R27" s="235">
        <v>0.71618207153297719</v>
      </c>
      <c r="S27" s="236">
        <v>0.70471753512517388</v>
      </c>
      <c r="T27" s="234">
        <v>2.3588506706461551E-2</v>
      </c>
      <c r="U27" s="1"/>
      <c r="V27" s="240">
        <v>2007</v>
      </c>
      <c r="W27" s="238">
        <v>2.7000000000000003E-2</v>
      </c>
      <c r="X27" s="239">
        <v>0.74247388000807701</v>
      </c>
      <c r="Y27" s="239">
        <v>0.75560702930453272</v>
      </c>
      <c r="Z27" s="239">
        <v>0.74335732977003732</v>
      </c>
      <c r="AA27" s="238">
        <v>2.3588506706460781E-2</v>
      </c>
      <c r="AB27" s="1"/>
      <c r="AC27" s="240">
        <v>2007</v>
      </c>
      <c r="AD27" s="238">
        <v>2.7000000000000003E-2</v>
      </c>
      <c r="AE27" s="239">
        <v>0.78512274244061442</v>
      </c>
      <c r="AF27" s="239">
        <v>0.79901028040006872</v>
      </c>
      <c r="AG27" s="239">
        <v>0.78700227036200898</v>
      </c>
      <c r="AH27" s="238">
        <v>2.358850670646126E-2</v>
      </c>
    </row>
    <row r="28" spans="1:34" x14ac:dyDescent="0.35">
      <c r="A28" s="9">
        <v>2008</v>
      </c>
      <c r="B28" s="257">
        <v>2.4E-2</v>
      </c>
      <c r="C28" s="258">
        <v>0.68990189481099706</v>
      </c>
      <c r="D28" s="258">
        <v>0.69876762759053135</v>
      </c>
      <c r="E28" s="259">
        <v>0.68708574785959642</v>
      </c>
      <c r="F28" s="257">
        <v>1.9132347029936755E-2</v>
      </c>
      <c r="H28" s="8">
        <v>2008</v>
      </c>
      <c r="I28" s="234">
        <v>2.4E-2</v>
      </c>
      <c r="J28" s="235">
        <v>0.68788660203160779</v>
      </c>
      <c r="K28" s="235">
        <v>0.69672643685755042</v>
      </c>
      <c r="L28" s="236">
        <v>0.68433824686654077</v>
      </c>
      <c r="M28" s="234">
        <v>1.9132347029936318E-2</v>
      </c>
      <c r="O28" s="8">
        <v>2008</v>
      </c>
      <c r="P28" s="234">
        <v>2.4E-2</v>
      </c>
      <c r="Q28" s="235">
        <v>0.72062378442815878</v>
      </c>
      <c r="R28" s="235">
        <v>0.7298843154621647</v>
      </c>
      <c r="S28" s="236">
        <v>0.71820043556526991</v>
      </c>
      <c r="T28" s="234">
        <v>1.9132347029936134E-2</v>
      </c>
      <c r="U28" s="1"/>
      <c r="V28" s="240">
        <v>2008</v>
      </c>
      <c r="W28" s="238">
        <v>2.4E-2</v>
      </c>
      <c r="X28" s="239">
        <v>0.7602932531282709</v>
      </c>
      <c r="Y28" s="239">
        <v>0.77006356520744657</v>
      </c>
      <c r="Z28" s="239">
        <v>0.75757950017044484</v>
      </c>
      <c r="AA28" s="238">
        <v>1.9132347029936794E-2</v>
      </c>
      <c r="AB28" s="1"/>
      <c r="AC28" s="240">
        <v>2008</v>
      </c>
      <c r="AD28" s="238">
        <v>2.4E-2</v>
      </c>
      <c r="AE28" s="239">
        <v>0.80396568825918913</v>
      </c>
      <c r="AF28" s="239">
        <v>0.81429722236516955</v>
      </c>
      <c r="AG28" s="239">
        <v>0.80205947091192265</v>
      </c>
      <c r="AH28" s="238">
        <v>1.9132347029936242E-2</v>
      </c>
    </row>
    <row r="29" spans="1:34" x14ac:dyDescent="0.35">
      <c r="A29" s="9">
        <v>2009</v>
      </c>
      <c r="B29" s="257">
        <v>1.4999999999999999E-2</v>
      </c>
      <c r="C29" s="258">
        <v>0.700250423233162</v>
      </c>
      <c r="D29" s="258">
        <v>0.70587269168023337</v>
      </c>
      <c r="E29" s="259">
        <v>0.69407203068225165</v>
      </c>
      <c r="F29" s="257">
        <v>1.0167992633261336E-2</v>
      </c>
      <c r="H29" s="8">
        <v>2009</v>
      </c>
      <c r="I29" s="234">
        <v>1.4999999999999999E-2</v>
      </c>
      <c r="J29" s="235">
        <v>0.69820490106208188</v>
      </c>
      <c r="K29" s="235">
        <v>0.70381074613491634</v>
      </c>
      <c r="L29" s="236">
        <v>0.69129659311933866</v>
      </c>
      <c r="M29" s="234">
        <v>1.0167992633261239E-2</v>
      </c>
      <c r="O29" s="8">
        <v>2009</v>
      </c>
      <c r="P29" s="234">
        <v>1.4999999999999999E-2</v>
      </c>
      <c r="Q29" s="235">
        <v>0.73143314119458114</v>
      </c>
      <c r="R29" s="235">
        <v>0.73730577380491702</v>
      </c>
      <c r="S29" s="236">
        <v>0.72550309230330279</v>
      </c>
      <c r="T29" s="234">
        <v>1.0167992633261515E-2</v>
      </c>
      <c r="U29" s="1"/>
      <c r="V29" s="240">
        <v>2009</v>
      </c>
      <c r="W29" s="238">
        <v>1.4999999999999999E-2</v>
      </c>
      <c r="X29" s="239">
        <v>0.77169765192519491</v>
      </c>
      <c r="Y29" s="239">
        <v>0.77789356586561875</v>
      </c>
      <c r="Z29" s="239">
        <v>0.76528256294728758</v>
      </c>
      <c r="AA29" s="238">
        <v>1.016799263326114E-2</v>
      </c>
      <c r="AB29" s="1"/>
      <c r="AC29" s="240">
        <v>2009</v>
      </c>
      <c r="AD29" s="238">
        <v>1.4999999999999999E-2</v>
      </c>
      <c r="AE29" s="239">
        <v>0.81602517358307691</v>
      </c>
      <c r="AF29" s="239">
        <v>0.82257699052346389</v>
      </c>
      <c r="AG29" s="239">
        <v>0.81021480570359272</v>
      </c>
      <c r="AH29" s="238">
        <v>1.0167992633261539E-2</v>
      </c>
    </row>
    <row r="30" spans="1:34" x14ac:dyDescent="0.35">
      <c r="A30" s="9">
        <v>2010</v>
      </c>
      <c r="B30" s="257">
        <v>8.0000000000000002E-3</v>
      </c>
      <c r="C30" s="258">
        <v>0.70585242661902736</v>
      </c>
      <c r="D30" s="258">
        <v>0.71615430942210845</v>
      </c>
      <c r="E30" s="259">
        <v>0.70418176206712102</v>
      </c>
      <c r="F30" s="257">
        <v>1.4565824493650625E-2</v>
      </c>
      <c r="H30" s="8">
        <v>2010</v>
      </c>
      <c r="I30" s="234">
        <v>8.0000000000000002E-3</v>
      </c>
      <c r="J30" s="235">
        <v>0.70379054027057852</v>
      </c>
      <c r="K30" s="235">
        <v>0.71406232993986274</v>
      </c>
      <c r="L30" s="236">
        <v>0.70136589796777349</v>
      </c>
      <c r="M30" s="234">
        <v>1.4565824493650525E-2</v>
      </c>
      <c r="O30" s="8">
        <v>2010</v>
      </c>
      <c r="P30" s="234">
        <v>8.0000000000000002E-3</v>
      </c>
      <c r="Q30" s="235">
        <v>0.73728460632413773</v>
      </c>
      <c r="R30" s="235">
        <v>0.74804524030431441</v>
      </c>
      <c r="S30" s="236">
        <v>0.73607064301539316</v>
      </c>
      <c r="T30" s="234">
        <v>1.4565824493650143E-2</v>
      </c>
      <c r="U30" s="1"/>
      <c r="V30" s="240">
        <v>2010</v>
      </c>
      <c r="W30" s="238">
        <v>8.0000000000000002E-3</v>
      </c>
      <c r="X30" s="239">
        <v>0.77787123314059647</v>
      </c>
      <c r="Y30" s="239">
        <v>0.78922422702075723</v>
      </c>
      <c r="Z30" s="239">
        <v>0.77642953444722873</v>
      </c>
      <c r="AA30" s="238">
        <v>1.4565824493650393E-2</v>
      </c>
      <c r="AB30" s="1"/>
      <c r="AC30" s="240">
        <v>2010</v>
      </c>
      <c r="AD30" s="238">
        <v>8.0000000000000002E-3</v>
      </c>
      <c r="AE30" s="239">
        <v>0.82255337497174152</v>
      </c>
      <c r="AF30" s="239">
        <v>0.8345585025999438</v>
      </c>
      <c r="AG30" s="239">
        <v>0.82201625236562836</v>
      </c>
      <c r="AH30" s="238">
        <v>1.4565824493650462E-2</v>
      </c>
    </row>
    <row r="31" spans="1:34" x14ac:dyDescent="0.35">
      <c r="A31" s="9">
        <v>2011</v>
      </c>
      <c r="B31" s="257">
        <v>0.02</v>
      </c>
      <c r="C31" s="258">
        <v>0.71996947515140797</v>
      </c>
      <c r="D31" s="258">
        <v>0.73170976332856674</v>
      </c>
      <c r="E31" s="259">
        <v>0.71947716251013838</v>
      </c>
      <c r="F31" s="257">
        <v>2.1720813101034894E-2</v>
      </c>
      <c r="H31" s="8">
        <v>2011</v>
      </c>
      <c r="I31" s="234">
        <v>0.02</v>
      </c>
      <c r="J31" s="235">
        <v>0.71786635107599017</v>
      </c>
      <c r="K31" s="235">
        <v>0.72957234435097607</v>
      </c>
      <c r="L31" s="236">
        <v>0.71660013555297097</v>
      </c>
      <c r="M31" s="234">
        <v>2.1720813101034849E-2</v>
      </c>
      <c r="O31" s="8">
        <v>2011</v>
      </c>
      <c r="P31" s="234">
        <v>0.02</v>
      </c>
      <c r="Q31" s="235">
        <v>0.75203029845062064</v>
      </c>
      <c r="R31" s="235">
        <v>0.76429339116008321</v>
      </c>
      <c r="S31" s="236">
        <v>0.7520586958814891</v>
      </c>
      <c r="T31" s="234">
        <v>2.1720813101034919E-2</v>
      </c>
      <c r="U31" s="1"/>
      <c r="V31" s="240">
        <v>2011</v>
      </c>
      <c r="W31" s="238">
        <v>0.02</v>
      </c>
      <c r="X31" s="239">
        <v>0.79342865780340843</v>
      </c>
      <c r="Y31" s="239">
        <v>0.80636681895068407</v>
      </c>
      <c r="Z31" s="239">
        <v>0.79329421525108079</v>
      </c>
      <c r="AA31" s="238">
        <v>2.1720813101035245E-2</v>
      </c>
      <c r="AB31" s="1"/>
      <c r="AC31" s="240">
        <v>2011</v>
      </c>
      <c r="AD31" s="238">
        <v>0.02</v>
      </c>
      <c r="AE31" s="239">
        <v>0.83900444247117645</v>
      </c>
      <c r="AF31" s="239">
        <v>0.8526857918567966</v>
      </c>
      <c r="AG31" s="239">
        <v>0.83987111374927514</v>
      </c>
      <c r="AH31" s="238">
        <v>2.1720813101034693E-2</v>
      </c>
    </row>
    <row r="32" spans="1:34" x14ac:dyDescent="0.35">
      <c r="A32" s="9">
        <v>2012</v>
      </c>
      <c r="B32" s="257">
        <v>1.8000000000000002E-2</v>
      </c>
      <c r="C32" s="258">
        <v>0.73292892570413326</v>
      </c>
      <c r="D32" s="258">
        <v>0.74216820896086699</v>
      </c>
      <c r="E32" s="259">
        <v>0.72976076560648662</v>
      </c>
      <c r="F32" s="257">
        <v>1.4293161245689056E-2</v>
      </c>
      <c r="H32" s="8">
        <v>2012</v>
      </c>
      <c r="I32" s="234">
        <v>1.8000000000000002E-2</v>
      </c>
      <c r="J32" s="235">
        <v>0.73078794539535796</v>
      </c>
      <c r="K32" s="235">
        <v>0.74000023950917992</v>
      </c>
      <c r="L32" s="236">
        <v>0.72684261683911222</v>
      </c>
      <c r="M32" s="234">
        <v>1.4293161245689053E-2</v>
      </c>
      <c r="O32" s="8">
        <v>2012</v>
      </c>
      <c r="P32" s="234">
        <v>1.8000000000000002E-2</v>
      </c>
      <c r="Q32" s="235">
        <v>0.76556684382273177</v>
      </c>
      <c r="R32" s="235">
        <v>0.77521755983894891</v>
      </c>
      <c r="S32" s="236">
        <v>0.76280799208794603</v>
      </c>
      <c r="T32" s="234">
        <v>1.4293161245689289E-2</v>
      </c>
      <c r="U32" s="1"/>
      <c r="V32" s="240">
        <v>2012</v>
      </c>
      <c r="W32" s="238">
        <v>1.8000000000000002E-2</v>
      </c>
      <c r="X32" s="239">
        <v>0.80771037364386977</v>
      </c>
      <c r="Y32" s="239">
        <v>0.81789234991711934</v>
      </c>
      <c r="Z32" s="239">
        <v>0.8046328973849366</v>
      </c>
      <c r="AA32" s="238">
        <v>1.4293161245688734E-2</v>
      </c>
      <c r="AB32" s="1"/>
      <c r="AC32" s="240">
        <v>2012</v>
      </c>
      <c r="AD32" s="238">
        <v>1.8000000000000002E-2</v>
      </c>
      <c r="AE32" s="239">
        <v>0.85410652243565766</v>
      </c>
      <c r="AF32" s="239">
        <v>0.86487336737171383</v>
      </c>
      <c r="AG32" s="239">
        <v>0.85187552700368996</v>
      </c>
      <c r="AH32" s="238">
        <v>1.429316124568902E-2</v>
      </c>
    </row>
    <row r="33" spans="1:34" x14ac:dyDescent="0.35">
      <c r="A33" s="9">
        <v>2013</v>
      </c>
      <c r="B33" s="257">
        <v>1.4999999999999999E-2</v>
      </c>
      <c r="C33" s="258">
        <v>0.74392285958969517</v>
      </c>
      <c r="D33" s="258">
        <v>0.752417770652683</v>
      </c>
      <c r="E33" s="259">
        <v>0.73983897684895306</v>
      </c>
      <c r="F33" s="257">
        <v>1.3810294712255023E-2</v>
      </c>
      <c r="H33" s="8">
        <v>2013</v>
      </c>
      <c r="I33" s="234">
        <v>1.4999999999999999E-2</v>
      </c>
      <c r="J33" s="235">
        <v>0.74174976457628827</v>
      </c>
      <c r="K33" s="235">
        <v>0.75021986090394133</v>
      </c>
      <c r="L33" s="236">
        <v>0.73688052758708733</v>
      </c>
      <c r="M33" s="234">
        <v>1.3810294712255455E-2</v>
      </c>
      <c r="O33" s="8">
        <v>2013</v>
      </c>
      <c r="P33" s="234">
        <v>1.4999999999999999E-2</v>
      </c>
      <c r="Q33" s="235">
        <v>0.77705034648007254</v>
      </c>
      <c r="R33" s="235">
        <v>0.78592354280644006</v>
      </c>
      <c r="S33" s="236">
        <v>0.77334259526754412</v>
      </c>
      <c r="T33" s="234">
        <v>1.3810294712255098E-2</v>
      </c>
      <c r="U33" s="1"/>
      <c r="V33" s="240">
        <v>2013</v>
      </c>
      <c r="W33" s="238">
        <v>1.4999999999999999E-2</v>
      </c>
      <c r="X33" s="239">
        <v>0.81982602924852765</v>
      </c>
      <c r="Y33" s="239">
        <v>0.82918768431237388</v>
      </c>
      <c r="Z33" s="239">
        <v>0.81574511483299861</v>
      </c>
      <c r="AA33" s="238">
        <v>1.38102947122555E-2</v>
      </c>
      <c r="AB33" s="1"/>
      <c r="AC33" s="240">
        <v>2013</v>
      </c>
      <c r="AD33" s="238">
        <v>1.4999999999999999E-2</v>
      </c>
      <c r="AE33" s="239">
        <v>0.86691812027219239</v>
      </c>
      <c r="AF33" s="239">
        <v>0.87681752346389785</v>
      </c>
      <c r="AG33" s="239">
        <v>0.86364017908976876</v>
      </c>
      <c r="AH33" s="238">
        <v>1.3810294712255347E-2</v>
      </c>
    </row>
    <row r="34" spans="1:34" x14ac:dyDescent="0.35">
      <c r="A34" s="9">
        <v>2014</v>
      </c>
      <c r="B34" s="257">
        <v>1.4999999999999999E-2</v>
      </c>
      <c r="C34" s="258">
        <v>0.75508170248354056</v>
      </c>
      <c r="D34" s="258">
        <v>0.76428952196528144</v>
      </c>
      <c r="E34" s="259">
        <v>0.75151225821882162</v>
      </c>
      <c r="F34" s="257">
        <v>1.5778137858573245E-2</v>
      </c>
      <c r="H34" s="8">
        <v>2014</v>
      </c>
      <c r="I34" s="234">
        <v>1.4999999999999999E-2</v>
      </c>
      <c r="J34" s="235">
        <v>0.75287601104493251</v>
      </c>
      <c r="K34" s="235">
        <v>0.76205693329352309</v>
      </c>
      <c r="L34" s="236">
        <v>0.74850713013665438</v>
      </c>
      <c r="M34" s="234">
        <v>1.5778137858572967E-2</v>
      </c>
      <c r="O34" s="8">
        <v>2014</v>
      </c>
      <c r="P34" s="234">
        <v>1.4999999999999999E-2</v>
      </c>
      <c r="Q34" s="235">
        <v>0.78870610167727362</v>
      </c>
      <c r="R34" s="235">
        <v>0.79832395281113844</v>
      </c>
      <c r="S34" s="236">
        <v>0.78554450134758236</v>
      </c>
      <c r="T34" s="234">
        <v>1.5778137858573394E-2</v>
      </c>
      <c r="U34" s="1"/>
      <c r="V34" s="240">
        <v>2014</v>
      </c>
      <c r="W34" s="238">
        <v>1.4999999999999999E-2</v>
      </c>
      <c r="X34" s="239">
        <v>0.83212341968725556</v>
      </c>
      <c r="Y34" s="239">
        <v>0.84227072190608543</v>
      </c>
      <c r="Z34" s="239">
        <v>0.82861605371229108</v>
      </c>
      <c r="AA34" s="238">
        <v>1.5778137858572946E-2</v>
      </c>
      <c r="AB34" s="1"/>
      <c r="AC34" s="240">
        <v>2014</v>
      </c>
      <c r="AD34" s="238">
        <v>1.4999999999999999E-2</v>
      </c>
      <c r="AE34" s="239">
        <v>0.87992189207627525</v>
      </c>
      <c r="AF34" s="239">
        <v>0.89065207122592394</v>
      </c>
      <c r="AG34" s="239">
        <v>0.87726681289564989</v>
      </c>
      <c r="AH34" s="238">
        <v>1.5778137858573106E-2</v>
      </c>
    </row>
    <row r="35" spans="1:34" x14ac:dyDescent="0.35">
      <c r="A35" s="9">
        <v>2015</v>
      </c>
      <c r="B35" s="257">
        <v>1.1000000000000001E-2</v>
      </c>
      <c r="C35" s="258">
        <v>0.76338760121085936</v>
      </c>
      <c r="D35" s="258">
        <v>0.7719242853123407</v>
      </c>
      <c r="E35" s="259">
        <v>0.75901938487569531</v>
      </c>
      <c r="F35" s="257">
        <v>9.9893602197075656E-3</v>
      </c>
      <c r="H35" s="8">
        <v>2015</v>
      </c>
      <c r="I35" s="234">
        <v>1.1000000000000001E-2</v>
      </c>
      <c r="J35" s="235">
        <v>0.76115764716642664</v>
      </c>
      <c r="K35" s="235">
        <v>0.769669394508118</v>
      </c>
      <c r="L35" s="236">
        <v>0.75598423748660915</v>
      </c>
      <c r="M35" s="234">
        <v>9.9893602197078345E-3</v>
      </c>
      <c r="O35" s="8">
        <v>2015</v>
      </c>
      <c r="P35" s="234">
        <v>1.1000000000000001E-2</v>
      </c>
      <c r="Q35" s="235">
        <v>0.79738186879572348</v>
      </c>
      <c r="R35" s="235">
        <v>0.80629869834778978</v>
      </c>
      <c r="S35" s="236">
        <v>0.79339158834015389</v>
      </c>
      <c r="T35" s="234">
        <v>9.9893602197075309E-3</v>
      </c>
      <c r="U35" s="1"/>
      <c r="V35" s="240">
        <v>2015</v>
      </c>
      <c r="W35" s="238">
        <v>1.1000000000000001E-2</v>
      </c>
      <c r="X35" s="239">
        <v>0.84127677730381523</v>
      </c>
      <c r="Y35" s="239">
        <v>0.85068446754971871</v>
      </c>
      <c r="Z35" s="239">
        <v>0.83689339795665596</v>
      </c>
      <c r="AA35" s="238">
        <v>9.9893602197078709E-3</v>
      </c>
      <c r="AB35" s="1"/>
      <c r="AC35" s="240">
        <v>2015</v>
      </c>
      <c r="AD35" s="238">
        <v>1.1000000000000001E-2</v>
      </c>
      <c r="AE35" s="239">
        <v>0.88960103288911407</v>
      </c>
      <c r="AF35" s="239">
        <v>0.89954911559582851</v>
      </c>
      <c r="AG35" s="239">
        <v>0.88603014709845951</v>
      </c>
      <c r="AH35" s="238">
        <v>9.9893602197077581E-3</v>
      </c>
    </row>
    <row r="36" spans="1:34" x14ac:dyDescent="0.35">
      <c r="A36" s="9">
        <v>2016</v>
      </c>
      <c r="B36" s="257">
        <v>1.2E-2</v>
      </c>
      <c r="C36" s="258">
        <v>0.77254825242538971</v>
      </c>
      <c r="D36" s="258">
        <v>0.7857382580771437</v>
      </c>
      <c r="E36" s="259">
        <v>0.77260241796602991</v>
      </c>
      <c r="F36" s="257">
        <v>1.7895502224306286E-2</v>
      </c>
      <c r="H36" s="8">
        <v>2016</v>
      </c>
      <c r="I36" s="234">
        <v>1.2E-2</v>
      </c>
      <c r="J36" s="235">
        <v>0.77029153893242386</v>
      </c>
      <c r="K36" s="235">
        <v>0.78344301486951851</v>
      </c>
      <c r="L36" s="236">
        <v>0.76951295509009132</v>
      </c>
      <c r="M36" s="234">
        <v>1.789550222430638E-2</v>
      </c>
      <c r="O36" s="8">
        <v>2016</v>
      </c>
      <c r="P36" s="234">
        <v>1.2E-2</v>
      </c>
      <c r="Q36" s="235">
        <v>0.80695045122127229</v>
      </c>
      <c r="R36" s="235">
        <v>0.82072781849752763</v>
      </c>
      <c r="S36" s="236">
        <v>0.80758972927404082</v>
      </c>
      <c r="T36" s="234">
        <v>1.7895502224306054E-2</v>
      </c>
      <c r="U36" s="1"/>
      <c r="V36" s="240">
        <v>2016</v>
      </c>
      <c r="W36" s="238">
        <v>1.2E-2</v>
      </c>
      <c r="X36" s="239">
        <v>0.85137209863146113</v>
      </c>
      <c r="Y36" s="239">
        <v>0.86590789333093732</v>
      </c>
      <c r="Z36" s="239">
        <v>0.85187002562129632</v>
      </c>
      <c r="AA36" s="238">
        <v>1.7895502224306022E-2</v>
      </c>
      <c r="AB36" s="1"/>
      <c r="AC36" s="240">
        <v>2016</v>
      </c>
      <c r="AD36" s="238">
        <v>1.2E-2</v>
      </c>
      <c r="AE36" s="239">
        <v>0.90027624528378358</v>
      </c>
      <c r="AF36" s="239">
        <v>0.91564699879484646</v>
      </c>
      <c r="AG36" s="239">
        <v>0.90188610156666249</v>
      </c>
      <c r="AH36" s="238">
        <v>1.7895502224306369E-2</v>
      </c>
    </row>
    <row r="37" spans="1:34" x14ac:dyDescent="0.35">
      <c r="A37" s="9">
        <v>2017</v>
      </c>
      <c r="B37" s="257">
        <v>1.7000000000000001E-2</v>
      </c>
      <c r="C37" s="258">
        <v>0.78568157271662131</v>
      </c>
      <c r="D37" s="258">
        <v>0.79896972676485711</v>
      </c>
      <c r="E37" s="259">
        <v>0.7856126851845131</v>
      </c>
      <c r="F37" s="257">
        <v>1.6839537278092283E-2</v>
      </c>
      <c r="H37" s="8">
        <v>2017</v>
      </c>
      <c r="I37" s="234">
        <v>1.7000000000000001E-2</v>
      </c>
      <c r="J37" s="235">
        <v>0.78338649509427505</v>
      </c>
      <c r="K37" s="235">
        <v>0.79663583272367455</v>
      </c>
      <c r="L37" s="236">
        <v>0.7824711971833056</v>
      </c>
      <c r="M37" s="234">
        <v>1.6839537278091937E-2</v>
      </c>
      <c r="O37" s="8">
        <v>2017</v>
      </c>
      <c r="P37" s="234">
        <v>1.7000000000000001E-2</v>
      </c>
      <c r="Q37" s="235">
        <v>0.82066860889203386</v>
      </c>
      <c r="R37" s="235">
        <v>0.83454849519228413</v>
      </c>
      <c r="S37" s="236">
        <v>0.82118916662555552</v>
      </c>
      <c r="T37" s="234">
        <v>1.6839537278092325E-2</v>
      </c>
      <c r="U37" s="1"/>
      <c r="V37" s="240">
        <v>2017</v>
      </c>
      <c r="W37" s="238">
        <v>1.7000000000000001E-2</v>
      </c>
      <c r="X37" s="239">
        <v>0.86584542430819589</v>
      </c>
      <c r="Y37" s="239">
        <v>0.88048938158007806</v>
      </c>
      <c r="Z37" s="239">
        <v>0.86621512267383571</v>
      </c>
      <c r="AA37" s="238">
        <v>1.683953727809245E-2</v>
      </c>
      <c r="AB37" s="1"/>
      <c r="AC37" s="240">
        <v>2017</v>
      </c>
      <c r="AD37" s="238">
        <v>1.7000000000000001E-2</v>
      </c>
      <c r="AE37" s="239">
        <v>0.9155809414536078</v>
      </c>
      <c r="AF37" s="239">
        <v>0.93080011624268588</v>
      </c>
      <c r="AG37" s="239">
        <v>0.91681148879514796</v>
      </c>
      <c r="AH37" s="238">
        <v>1.6549082198471225E-2</v>
      </c>
    </row>
    <row r="38" spans="1:34" x14ac:dyDescent="0.35">
      <c r="A38" s="9">
        <v>2018</v>
      </c>
      <c r="B38" s="257">
        <v>2.2000000000000002E-2</v>
      </c>
      <c r="C38" s="258">
        <v>0.80296656731638694</v>
      </c>
      <c r="D38" s="258">
        <v>0.81498589890717599</v>
      </c>
      <c r="E38" s="259">
        <v>0.80136110165337349</v>
      </c>
      <c r="F38" s="257">
        <v>2.0046031289784515E-2</v>
      </c>
      <c r="H38" s="8">
        <v>2018</v>
      </c>
      <c r="I38" s="234">
        <v>2.2000000000000002E-2</v>
      </c>
      <c r="J38" s="235">
        <v>0.800620997986349</v>
      </c>
      <c r="K38" s="235">
        <v>0.81260521955301701</v>
      </c>
      <c r="L38" s="236">
        <v>0.79815663928539748</v>
      </c>
      <c r="M38" s="234">
        <v>2.0046031289784761E-2</v>
      </c>
      <c r="O38" s="8">
        <v>2018</v>
      </c>
      <c r="P38" s="234">
        <v>2.2000000000000002E-2</v>
      </c>
      <c r="Q38" s="235">
        <v>0.83872331828765856</v>
      </c>
      <c r="R38" s="235">
        <v>0.8512778804397515</v>
      </c>
      <c r="S38" s="236">
        <v>0.83765075035456371</v>
      </c>
      <c r="T38" s="234">
        <v>2.0046031289784799E-2</v>
      </c>
      <c r="U38" s="1"/>
      <c r="V38" s="240">
        <v>2018</v>
      </c>
      <c r="W38" s="238">
        <v>2.2000000000000002E-2</v>
      </c>
      <c r="X38" s="239">
        <v>0.88489402364297609</v>
      </c>
      <c r="Y38" s="239">
        <v>0.89764949060322219</v>
      </c>
      <c r="Z38" s="239">
        <v>0.88309703658846395</v>
      </c>
      <c r="AA38" s="238">
        <v>1.9489285597458845E-2</v>
      </c>
      <c r="AB38" s="1"/>
      <c r="AC38" s="240">
        <v>2018</v>
      </c>
      <c r="AD38" s="238">
        <v>2.2000000000000002E-2</v>
      </c>
      <c r="AE38" s="239">
        <v>0.93572372216558708</v>
      </c>
      <c r="AF38" s="239">
        <v>0.94837935706407972</v>
      </c>
      <c r="AG38" s="239">
        <v>0.93412653814689128</v>
      </c>
      <c r="AH38" s="238">
        <v>1.8886160964778437E-2</v>
      </c>
    </row>
    <row r="39" spans="1:34" x14ac:dyDescent="0.35">
      <c r="A39" s="9">
        <v>2019</v>
      </c>
      <c r="B39" s="257">
        <v>1.9E-2</v>
      </c>
      <c r="C39" s="258">
        <v>0.81822293209539831</v>
      </c>
      <c r="D39" s="258">
        <v>0.83352781860421499</v>
      </c>
      <c r="E39" s="259">
        <v>0.8195930406539278</v>
      </c>
      <c r="F39" s="257">
        <v>2.2751215354648552E-2</v>
      </c>
      <c r="H39" s="8">
        <v>2019</v>
      </c>
      <c r="I39" s="234">
        <v>1.9E-2</v>
      </c>
      <c r="J39" s="235">
        <v>0.81583279694808963</v>
      </c>
      <c r="K39" s="235">
        <v>0.83109297590137909</v>
      </c>
      <c r="L39" s="236">
        <v>0.81631567287252194</v>
      </c>
      <c r="M39" s="234">
        <v>2.275121535464834E-2</v>
      </c>
      <c r="O39" s="8">
        <v>2019</v>
      </c>
      <c r="P39" s="234">
        <v>1.9E-2</v>
      </c>
      <c r="Q39" s="235">
        <v>0.85465906133512404</v>
      </c>
      <c r="R39" s="235">
        <v>0.87067882374499694</v>
      </c>
      <c r="S39" s="236">
        <v>0.85674112623609155</v>
      </c>
      <c r="T39" s="234">
        <v>2.2790376387112652E-2</v>
      </c>
      <c r="U39" s="1"/>
      <c r="V39" s="240">
        <v>2019</v>
      </c>
      <c r="W39" s="238">
        <v>1.9E-2</v>
      </c>
      <c r="X39" s="239">
        <v>0.90170701009219267</v>
      </c>
      <c r="Y39" s="239">
        <v>0.91719157176197941</v>
      </c>
      <c r="Z39" s="239">
        <v>0.90232230674204328</v>
      </c>
      <c r="AA39" s="238">
        <v>2.1770280452813463E-2</v>
      </c>
      <c r="AB39" s="1"/>
      <c r="AC39" s="240">
        <v>2019</v>
      </c>
      <c r="AD39" s="238">
        <v>1.9E-2</v>
      </c>
      <c r="AE39" s="239">
        <v>0.95350247288673329</v>
      </c>
      <c r="AF39" s="239">
        <v>0.96632031350516612</v>
      </c>
      <c r="AG39" s="239">
        <v>0.95179786703709179</v>
      </c>
      <c r="AH39" s="238">
        <v>1.8917489407009755E-2</v>
      </c>
    </row>
    <row r="40" spans="1:34" x14ac:dyDescent="0.35">
      <c r="A40" s="9">
        <v>2020</v>
      </c>
      <c r="B40" s="257">
        <v>1.3000000000000001E-2</v>
      </c>
      <c r="C40" s="258">
        <v>0.82885983021263832</v>
      </c>
      <c r="D40" s="258">
        <v>0.85630913550858834</v>
      </c>
      <c r="E40" s="259">
        <v>0.84199350333197287</v>
      </c>
      <c r="F40" s="257">
        <v>2.733120166585656E-2</v>
      </c>
      <c r="H40" s="8">
        <v>2020</v>
      </c>
      <c r="I40" s="234">
        <v>1.3000000000000001E-2</v>
      </c>
      <c r="J40" s="235">
        <v>0.82643862330841467</v>
      </c>
      <c r="K40" s="235">
        <v>0.85385271144351815</v>
      </c>
      <c r="L40" s="236">
        <v>0.83867072744789184</v>
      </c>
      <c r="M40" s="234">
        <v>2.7385306099422312E-2</v>
      </c>
      <c r="O40" s="8">
        <v>2020</v>
      </c>
      <c r="P40" s="234">
        <v>1.3000000000000001E-2</v>
      </c>
      <c r="Q40" s="235">
        <v>0.86576962913248046</v>
      </c>
      <c r="R40" s="235">
        <v>0.8944951486482311</v>
      </c>
      <c r="S40" s="236">
        <v>0.88017620294168686</v>
      </c>
      <c r="T40" s="234">
        <v>2.7353743141236009E-2</v>
      </c>
      <c r="U40" s="1"/>
      <c r="V40" s="240">
        <v>2020</v>
      </c>
      <c r="W40" s="238">
        <v>1.3000000000000001E-2</v>
      </c>
      <c r="X40" s="239">
        <v>0.913429201223391</v>
      </c>
      <c r="Y40" s="239">
        <v>0.93806325996703765</v>
      </c>
      <c r="Z40" s="239">
        <v>0.92285562870727844</v>
      </c>
      <c r="AA40" s="238">
        <v>2.2756083731736057E-2</v>
      </c>
      <c r="AB40" s="1"/>
      <c r="AC40" s="240">
        <v>2020</v>
      </c>
      <c r="AD40" s="238">
        <v>1.3000000000000001E-2</v>
      </c>
      <c r="AE40" s="239">
        <v>0.9658980050342606</v>
      </c>
      <c r="AF40" s="239">
        <v>0.9800819793228619</v>
      </c>
      <c r="AG40" s="239">
        <v>0.9653527142126086</v>
      </c>
      <c r="AH40" s="238">
        <v>1.4241308627547669E-2</v>
      </c>
    </row>
    <row r="41" spans="1:34" x14ac:dyDescent="0.35">
      <c r="A41" s="9">
        <v>2021</v>
      </c>
      <c r="B41" s="257">
        <v>3.1E-2</v>
      </c>
      <c r="C41" s="258">
        <v>0.85455448494923003</v>
      </c>
      <c r="D41" s="258">
        <v>0.89817299013349294</v>
      </c>
      <c r="E41" s="259">
        <v>0.8831574850728291</v>
      </c>
      <c r="F41" s="257">
        <v>4.8888716573180613E-2</v>
      </c>
      <c r="H41" s="8">
        <v>2021</v>
      </c>
      <c r="I41" s="234">
        <v>3.1E-2</v>
      </c>
      <c r="J41" s="235">
        <v>0.85205822063097536</v>
      </c>
      <c r="K41" s="235">
        <v>0.89562010542642734</v>
      </c>
      <c r="L41" s="236">
        <v>0.87969547354962785</v>
      </c>
      <c r="M41" s="234">
        <v>4.8916392046466119E-2</v>
      </c>
      <c r="O41" s="8">
        <v>2021</v>
      </c>
      <c r="P41" s="234">
        <v>3.1E-2</v>
      </c>
      <c r="Q41" s="235">
        <v>0.89260848763558731</v>
      </c>
      <c r="R41" s="235">
        <v>0.93845587085057558</v>
      </c>
      <c r="S41" s="236">
        <v>0.92343320842137822</v>
      </c>
      <c r="T41" s="234">
        <v>4.9145847541798633E-2</v>
      </c>
      <c r="U41" s="1"/>
      <c r="V41" s="240">
        <v>2021</v>
      </c>
      <c r="W41" s="238">
        <v>3.1E-2</v>
      </c>
      <c r="X41" s="239">
        <v>0.94174550646131605</v>
      </c>
      <c r="Y41" s="239">
        <v>0.96883739256889057</v>
      </c>
      <c r="Z41" s="239">
        <v>0.95313085928309493</v>
      </c>
      <c r="AA41" s="238">
        <v>3.2806031229636164E-2</v>
      </c>
      <c r="AB41" s="1"/>
      <c r="AC41" s="240">
        <v>2021</v>
      </c>
      <c r="AD41" s="238">
        <v>1.7000000000000001E-2</v>
      </c>
      <c r="AE41" s="239">
        <v>0.98231827111984293</v>
      </c>
      <c r="AF41" s="239">
        <v>0.99743218007780388</v>
      </c>
      <c r="AG41" s="239">
        <v>0.98244216565062903</v>
      </c>
      <c r="AH41" s="238">
        <v>1.7702805602985712E-2</v>
      </c>
    </row>
    <row r="42" spans="1:34" x14ac:dyDescent="0.35">
      <c r="A42" s="9">
        <v>2022</v>
      </c>
      <c r="B42" s="257">
        <v>6.9000000000000006E-2</v>
      </c>
      <c r="C42" s="258">
        <v>0.91351874441072667</v>
      </c>
      <c r="D42" s="258">
        <v>0.94229744967274542</v>
      </c>
      <c r="E42" s="259">
        <v>0.92654427931509653</v>
      </c>
      <c r="F42" s="257">
        <v>4.9126905422411229E-2</v>
      </c>
      <c r="H42" s="8">
        <v>2022</v>
      </c>
      <c r="I42" s="234">
        <v>6.9000000000000006E-2</v>
      </c>
      <c r="J42" s="235">
        <v>0.91085023785451258</v>
      </c>
      <c r="K42" s="235">
        <v>0.93998809816164564</v>
      </c>
      <c r="L42" s="236">
        <v>0.92327457828742399</v>
      </c>
      <c r="M42" s="234">
        <v>4.9538852987331676E-2</v>
      </c>
      <c r="O42" s="8">
        <v>2022</v>
      </c>
      <c r="P42" s="234">
        <v>6.9000000000000006E-2</v>
      </c>
      <c r="Q42" s="235">
        <v>0.95419847328244267</v>
      </c>
      <c r="R42" s="235">
        <v>0.9853182222705883</v>
      </c>
      <c r="S42" s="236">
        <v>0.96954539426846609</v>
      </c>
      <c r="T42" s="234">
        <v>4.9935594070649993E-2</v>
      </c>
      <c r="U42" s="1"/>
      <c r="V42" s="240">
        <v>2022</v>
      </c>
      <c r="W42" s="238">
        <v>3.9E-2</v>
      </c>
      <c r="X42" s="239">
        <v>0.97847358121330719</v>
      </c>
      <c r="Y42" s="239">
        <v>0.99510760191439518</v>
      </c>
      <c r="Z42" s="239">
        <v>0.97897518300457753</v>
      </c>
      <c r="AA42" s="238">
        <v>2.711518934653067E-2</v>
      </c>
      <c r="AB42" s="1"/>
      <c r="AC42" s="240">
        <v>2022</v>
      </c>
      <c r="AD42" s="238">
        <v>1.7999999999999999E-2</v>
      </c>
      <c r="AE42" s="239">
        <v>1</v>
      </c>
      <c r="AF42" s="239">
        <v>1.0152579102885386</v>
      </c>
      <c r="AG42" s="239">
        <v>1</v>
      </c>
      <c r="AH42" s="238">
        <v>1.7871621315991845E-2</v>
      </c>
    </row>
    <row r="43" spans="1:34" x14ac:dyDescent="0.35">
      <c r="A43" s="9">
        <v>2023</v>
      </c>
      <c r="B43" s="257">
        <v>4.5999999999999999E-2</v>
      </c>
      <c r="C43" s="258">
        <v>0.95554060665362017</v>
      </c>
      <c r="D43" s="258">
        <v>0.97484546203624511</v>
      </c>
      <c r="E43" s="259">
        <v>0.95854815947942373</v>
      </c>
      <c r="F43" s="257">
        <v>3.4541123267184316E-2</v>
      </c>
      <c r="H43" s="8">
        <v>2023</v>
      </c>
      <c r="I43" s="234">
        <v>4.5999999999999999E-2</v>
      </c>
      <c r="J43" s="235">
        <v>0.95274934879582018</v>
      </c>
      <c r="K43" s="235">
        <v>0.97383487676199609</v>
      </c>
      <c r="L43" s="236">
        <v>0.95651954202658451</v>
      </c>
      <c r="M43" s="234">
        <v>3.6007667189132828E-2</v>
      </c>
      <c r="O43" s="8">
        <v>2023</v>
      </c>
      <c r="P43" s="234">
        <v>4.8000000000000001E-2</v>
      </c>
      <c r="Q43" s="235">
        <v>1</v>
      </c>
      <c r="R43" s="235">
        <v>1.0162682718059044</v>
      </c>
      <c r="S43" s="236">
        <v>1</v>
      </c>
      <c r="T43" s="234">
        <v>3.1411222116641879E-2</v>
      </c>
      <c r="U43" s="1"/>
      <c r="V43" s="240">
        <v>2023</v>
      </c>
      <c r="W43" s="238">
        <v>2.1999999999999999E-2</v>
      </c>
      <c r="X43" s="239">
        <v>1</v>
      </c>
      <c r="Y43" s="239">
        <v>1.0164788844394457</v>
      </c>
      <c r="Z43" s="239">
        <v>1</v>
      </c>
      <c r="AA43" s="238">
        <v>2.1476353395287407E-2</v>
      </c>
      <c r="AB43" s="1"/>
      <c r="AC43" s="240">
        <v>2023</v>
      </c>
      <c r="AD43" s="238">
        <v>1.9E-2</v>
      </c>
      <c r="AE43" s="239">
        <v>1.0189999999999999</v>
      </c>
      <c r="AF43" s="239">
        <v>1.0351400133790774</v>
      </c>
      <c r="AG43" s="239">
        <v>1.0195833028130636</v>
      </c>
      <c r="AH43" s="238">
        <v>1.9583302813063641E-2</v>
      </c>
    </row>
    <row r="44" spans="1:34" x14ac:dyDescent="0.35">
      <c r="A44" s="9">
        <v>2024</v>
      </c>
      <c r="B44" s="257">
        <v>2.4E-2</v>
      </c>
      <c r="C44" s="258">
        <v>0.97847358121330719</v>
      </c>
      <c r="D44" s="258">
        <v>0.99570017470184358</v>
      </c>
      <c r="E44" s="259">
        <v>0.97905422656448382</v>
      </c>
      <c r="F44" s="257">
        <v>2.1392839663055316E-2</v>
      </c>
      <c r="H44" s="8">
        <v>2024</v>
      </c>
      <c r="I44" s="234">
        <v>2.7000000000000003E-2</v>
      </c>
      <c r="J44" s="235">
        <v>0.9784735812133073</v>
      </c>
      <c r="K44" s="235">
        <v>0.99681692163649405</v>
      </c>
      <c r="L44" s="236">
        <v>0.97909295314868561</v>
      </c>
      <c r="M44" s="234">
        <v>2.3599529471478076E-2</v>
      </c>
      <c r="O44" s="241">
        <v>2024</v>
      </c>
      <c r="P44" s="242">
        <v>2.4E-2</v>
      </c>
      <c r="Q44" s="236">
        <v>1.024</v>
      </c>
      <c r="R44" s="236">
        <v>1.0390292271997654</v>
      </c>
      <c r="S44" s="236">
        <v>1.0223966013948413</v>
      </c>
      <c r="T44" s="242">
        <v>2.2396601394841342E-2</v>
      </c>
      <c r="U44" s="1"/>
      <c r="V44" s="240">
        <v>2024</v>
      </c>
      <c r="W44" s="238">
        <v>0.02</v>
      </c>
      <c r="X44" s="239">
        <v>1.02</v>
      </c>
      <c r="Y44" s="239">
        <v>1.0368084621282345</v>
      </c>
      <c r="Z44" s="239">
        <v>1.02</v>
      </c>
      <c r="AA44" s="238">
        <v>2.0000000000000018E-2</v>
      </c>
      <c r="AB44" s="1"/>
      <c r="AC44" s="243">
        <v>2024</v>
      </c>
      <c r="AD44" s="244">
        <v>0.02</v>
      </c>
      <c r="AE44" s="245">
        <v>1.0393799999999997</v>
      </c>
      <c r="AF44" s="245">
        <v>1.0558428136466584</v>
      </c>
      <c r="AG44" s="245">
        <v>1.0399749688693245</v>
      </c>
      <c r="AH44" s="244">
        <v>1.9999999999999594E-2</v>
      </c>
    </row>
    <row r="45" spans="1:34" x14ac:dyDescent="0.35">
      <c r="A45" s="261">
        <v>2025</v>
      </c>
      <c r="B45" s="262">
        <v>2.1999999999999999E-2</v>
      </c>
      <c r="C45" s="263">
        <v>1</v>
      </c>
      <c r="D45" s="263">
        <v>1.0170020696358879</v>
      </c>
      <c r="E45" s="259">
        <v>1</v>
      </c>
      <c r="F45" s="262">
        <v>2.1393884901569973E-2</v>
      </c>
      <c r="H45" s="241">
        <v>2025</v>
      </c>
      <c r="I45" s="242">
        <v>2.1999999999999999E-2</v>
      </c>
      <c r="J45" s="236">
        <v>1</v>
      </c>
      <c r="K45" s="236">
        <v>1.0181024369859977</v>
      </c>
      <c r="L45" s="236">
        <v>1</v>
      </c>
      <c r="M45" s="242">
        <v>2.1353485166121337E-2</v>
      </c>
      <c r="O45" s="8">
        <v>2025</v>
      </c>
      <c r="P45" s="234">
        <v>2.1000000000000001E-2</v>
      </c>
      <c r="Q45" s="235">
        <v>1.0455039999999998</v>
      </c>
      <c r="R45" s="235">
        <v>1.0608488409709604</v>
      </c>
      <c r="S45" s="236">
        <v>1.0438669300241328</v>
      </c>
      <c r="T45" s="234">
        <v>2.0999999999999772E-2</v>
      </c>
      <c r="U45" s="1"/>
      <c r="V45" s="240">
        <v>2025</v>
      </c>
      <c r="W45" s="238">
        <v>0.02</v>
      </c>
      <c r="X45" s="239">
        <v>1.0404</v>
      </c>
      <c r="Y45" s="239">
        <v>1.0575446313707992</v>
      </c>
      <c r="Z45" s="239">
        <v>1.0404</v>
      </c>
      <c r="AA45" s="238">
        <v>1.9999999999999973E-2</v>
      </c>
      <c r="AB45" s="1"/>
      <c r="AC45" s="240">
        <v>2025</v>
      </c>
      <c r="AD45" s="238">
        <v>0.02</v>
      </c>
      <c r="AE45" s="239">
        <v>1.0601676</v>
      </c>
      <c r="AF45" s="239">
        <v>1.0769596699195922</v>
      </c>
      <c r="AG45" s="239">
        <v>1.0607744682467117</v>
      </c>
      <c r="AH45" s="238">
        <v>2.0000000000000712E-2</v>
      </c>
    </row>
    <row r="46" spans="1:34" x14ac:dyDescent="0.35">
      <c r="A46" s="176">
        <v>2026</v>
      </c>
      <c r="B46" s="260">
        <v>2.1000000000000001E-2</v>
      </c>
      <c r="C46" s="259">
        <v>1.0209999999999999</v>
      </c>
      <c r="D46" s="259">
        <v>1.0383482521790064</v>
      </c>
      <c r="E46" s="259">
        <v>1.0209893206517868</v>
      </c>
      <c r="F46" s="260">
        <v>2.0989320651786825E-2</v>
      </c>
      <c r="H46" s="8">
        <v>2026</v>
      </c>
      <c r="I46" s="234">
        <v>2.1000000000000001E-2</v>
      </c>
      <c r="J46" s="235">
        <v>1.0210000000000001</v>
      </c>
      <c r="K46" s="235">
        <v>1.0394825881627037</v>
      </c>
      <c r="L46" s="236">
        <v>1.0210000000000001</v>
      </c>
      <c r="M46" s="234">
        <v>2.100000000000013E-2</v>
      </c>
      <c r="O46" s="8">
        <v>2026</v>
      </c>
      <c r="P46" s="234">
        <v>2.1000000000000001E-2</v>
      </c>
      <c r="Q46" s="235">
        <v>1.0674595839999996</v>
      </c>
      <c r="R46" s="235">
        <v>1.0831266666313506</v>
      </c>
      <c r="S46" s="236">
        <v>1.0657881355546397</v>
      </c>
      <c r="T46" s="234">
        <v>2.1000000000000123E-2</v>
      </c>
      <c r="U46" s="1"/>
      <c r="V46" s="240">
        <v>2026</v>
      </c>
      <c r="W46" s="238">
        <v>0.02</v>
      </c>
      <c r="X46" s="239">
        <v>1.0612080000000002</v>
      </c>
      <c r="Y46" s="239">
        <v>1.0786955239982154</v>
      </c>
      <c r="Z46" s="239">
        <v>1.0612080000000002</v>
      </c>
      <c r="AA46" s="238">
        <v>2.0000000000000153E-2</v>
      </c>
      <c r="AB46" s="1"/>
      <c r="AC46" s="240">
        <v>2026</v>
      </c>
      <c r="AD46" s="238">
        <v>0.02</v>
      </c>
      <c r="AE46" s="239">
        <v>1.0813709520000001</v>
      </c>
      <c r="AF46" s="239">
        <v>1.098498863317984</v>
      </c>
      <c r="AG46" s="239">
        <v>1.0819899576116458</v>
      </c>
      <c r="AH46" s="238">
        <v>1.9999999999999886E-2</v>
      </c>
    </row>
    <row r="47" spans="1:34" x14ac:dyDescent="0.35">
      <c r="A47" s="9">
        <v>2027</v>
      </c>
      <c r="B47" s="257">
        <v>2.1000000000000001E-2</v>
      </c>
      <c r="C47" s="258">
        <v>1.042441</v>
      </c>
      <c r="D47" s="258">
        <v>1.0601282644814436</v>
      </c>
      <c r="E47" s="259">
        <v>1.0424052183699055</v>
      </c>
      <c r="F47" s="257">
        <v>2.0975633422342804E-2</v>
      </c>
      <c r="H47" s="8">
        <v>2027</v>
      </c>
      <c r="I47" s="234">
        <v>2.1000000000000001E-2</v>
      </c>
      <c r="J47" s="235">
        <v>1.042441</v>
      </c>
      <c r="K47" s="235">
        <v>1.0613117225141206</v>
      </c>
      <c r="L47" s="236">
        <v>1.0424410000000002</v>
      </c>
      <c r="M47" s="234">
        <v>2.1000000000000039E-2</v>
      </c>
      <c r="O47" s="8">
        <v>2027</v>
      </c>
      <c r="P47" s="234">
        <v>2.1000000000000001E-2</v>
      </c>
      <c r="Q47" s="235">
        <v>1.0898762352639997</v>
      </c>
      <c r="R47" s="235">
        <v>1.1058723266306087</v>
      </c>
      <c r="S47" s="236">
        <v>1.0881696864012869</v>
      </c>
      <c r="T47" s="234">
        <v>2.0999999999999752E-2</v>
      </c>
      <c r="U47" s="1"/>
      <c r="V47" s="240">
        <v>2027</v>
      </c>
      <c r="W47" s="238">
        <v>0.02</v>
      </c>
      <c r="X47" s="239">
        <v>1.08243216</v>
      </c>
      <c r="Y47" s="239">
        <v>1.1002694344781794</v>
      </c>
      <c r="Z47" s="239">
        <v>1.0824321599999998</v>
      </c>
      <c r="AA47" s="238">
        <v>1.9999999999999622E-2</v>
      </c>
      <c r="AB47" s="1"/>
      <c r="AC47" s="240">
        <v>2027</v>
      </c>
      <c r="AD47" s="238">
        <v>0.02</v>
      </c>
      <c r="AE47" s="239">
        <v>1.1029983710399998</v>
      </c>
      <c r="AF47" s="239">
        <v>1.1204688405843433</v>
      </c>
      <c r="AG47" s="239">
        <v>1.1036297567638782</v>
      </c>
      <c r="AH47" s="238">
        <v>1.999999999999948E-2</v>
      </c>
    </row>
    <row r="48" spans="1:34" x14ac:dyDescent="0.35">
      <c r="A48" s="9">
        <v>2028</v>
      </c>
      <c r="B48" s="257">
        <v>2.1000000000000001E-2</v>
      </c>
      <c r="C48" s="258">
        <v>1.0643322609999999</v>
      </c>
      <c r="D48" s="258">
        <v>1.0822176076286556</v>
      </c>
      <c r="E48" s="259">
        <v>1.0641252755917365</v>
      </c>
      <c r="F48" s="257">
        <v>2.0836481666694308E-2</v>
      </c>
      <c r="H48" s="8">
        <v>2028</v>
      </c>
      <c r="I48" s="234">
        <v>2.1000000000000001E-2</v>
      </c>
      <c r="J48" s="235">
        <v>1.0643322609999999</v>
      </c>
      <c r="K48" s="235">
        <v>1.0835992686869171</v>
      </c>
      <c r="L48" s="236">
        <v>1.0643322610000001</v>
      </c>
      <c r="M48" s="234">
        <v>2.0999999999999939E-2</v>
      </c>
      <c r="O48" s="8">
        <v>2028</v>
      </c>
      <c r="P48" s="234">
        <v>2.1000000000000001E-2</v>
      </c>
      <c r="Q48" s="235">
        <v>1.1127636362045437</v>
      </c>
      <c r="R48" s="235">
        <v>1.1290956454898515</v>
      </c>
      <c r="S48" s="236">
        <v>1.1110212498157139</v>
      </c>
      <c r="T48" s="234">
        <v>2.1000000000000039E-2</v>
      </c>
      <c r="U48" s="1"/>
      <c r="V48" s="240">
        <v>2028</v>
      </c>
      <c r="W48" s="238">
        <v>0.02</v>
      </c>
      <c r="X48" s="239">
        <v>1.1040808032</v>
      </c>
      <c r="Y48" s="239">
        <v>1.1222748231677431</v>
      </c>
      <c r="Z48" s="239">
        <v>1.1040808032</v>
      </c>
      <c r="AA48" s="238">
        <v>2.0000000000000247E-2</v>
      </c>
      <c r="AB48" s="1"/>
      <c r="AC48" s="240">
        <v>2028</v>
      </c>
      <c r="AD48" s="238">
        <v>0.02</v>
      </c>
      <c r="AE48" s="239">
        <v>1.1250583384607995</v>
      </c>
      <c r="AF48" s="239">
        <v>1.1428782173960299</v>
      </c>
      <c r="AG48" s="239">
        <v>1.1257023518991556</v>
      </c>
      <c r="AH48" s="238">
        <v>1.9999999999999827E-2</v>
      </c>
    </row>
    <row r="49" spans="1:34" x14ac:dyDescent="0.35">
      <c r="A49" s="9">
        <v>2029</v>
      </c>
      <c r="B49" s="257">
        <v>2.1000000000000001E-2</v>
      </c>
      <c r="C49" s="258">
        <v>1.0866832384809997</v>
      </c>
      <c r="D49" s="258">
        <v>1.1042878929241862</v>
      </c>
      <c r="E49" s="259">
        <v>1.0858265935678466</v>
      </c>
      <c r="F49" s="257">
        <v>2.0393574397565603E-2</v>
      </c>
      <c r="H49" s="8">
        <v>2029</v>
      </c>
      <c r="I49" s="234">
        <v>2.1000000000000001E-2</v>
      </c>
      <c r="J49" s="235">
        <v>1.0866832384809997</v>
      </c>
      <c r="K49" s="235">
        <v>1.1063548533293419</v>
      </c>
      <c r="L49" s="236">
        <v>1.0866832384809997</v>
      </c>
      <c r="M49" s="234">
        <v>2.0999999999999592E-2</v>
      </c>
      <c r="O49" s="8">
        <v>2029</v>
      </c>
      <c r="P49" s="234">
        <v>2.1000000000000001E-2</v>
      </c>
      <c r="Q49" s="235">
        <v>1.1361316725648389</v>
      </c>
      <c r="R49" s="235">
        <v>1.1528066540451383</v>
      </c>
      <c r="S49" s="236">
        <v>1.1343526960618437</v>
      </c>
      <c r="T49" s="234">
        <v>2.0999999999999842E-2</v>
      </c>
      <c r="U49" s="1"/>
      <c r="V49" s="240">
        <v>2029</v>
      </c>
      <c r="W49" s="238">
        <v>0.02</v>
      </c>
      <c r="X49" s="239">
        <v>1.1261624192640001</v>
      </c>
      <c r="Y49" s="239">
        <v>1.144720319631098</v>
      </c>
      <c r="Z49" s="239">
        <v>1.1261624192640001</v>
      </c>
      <c r="AA49" s="238">
        <v>2.0000000000000049E-2</v>
      </c>
      <c r="AB49" s="1"/>
      <c r="AC49" s="240">
        <v>2029</v>
      </c>
      <c r="AD49" s="238">
        <v>0.02</v>
      </c>
      <c r="AE49" s="239">
        <v>1.1475595052300154</v>
      </c>
      <c r="AF49" s="239">
        <v>1.1657357817439504</v>
      </c>
      <c r="AG49" s="239">
        <v>1.1482163989371388</v>
      </c>
      <c r="AH49" s="238">
        <v>2.0000000000000087E-2</v>
      </c>
    </row>
    <row r="50" spans="1:34" x14ac:dyDescent="0.35">
      <c r="A50" s="9">
        <v>2030</v>
      </c>
      <c r="B50" s="257">
        <v>0.02</v>
      </c>
      <c r="C50" s="258">
        <v>1.1084169032506197</v>
      </c>
      <c r="D50" s="258">
        <v>1.12637365078267</v>
      </c>
      <c r="E50" s="259">
        <v>1.1075431254392039</v>
      </c>
      <c r="F50" s="257">
        <v>2.0000000000000292E-2</v>
      </c>
      <c r="H50" s="8">
        <v>2030</v>
      </c>
      <c r="I50" s="234">
        <v>2.1000000000000001E-2</v>
      </c>
      <c r="J50" s="235">
        <v>1.1095035864891007</v>
      </c>
      <c r="K50" s="235">
        <v>1.1295883052492579</v>
      </c>
      <c r="L50" s="236">
        <v>1.1095035864891005</v>
      </c>
      <c r="M50" s="234">
        <v>2.0999999999999863E-2</v>
      </c>
      <c r="O50" s="8">
        <v>2030</v>
      </c>
      <c r="P50" s="234">
        <v>2.1000000000000001E-2</v>
      </c>
      <c r="Q50" s="235">
        <v>1.1599904376887005</v>
      </c>
      <c r="R50" s="235">
        <v>1.1770155937800861</v>
      </c>
      <c r="S50" s="236">
        <v>1.1581741026791423</v>
      </c>
      <c r="T50" s="234">
        <v>2.0999999999999887E-2</v>
      </c>
      <c r="U50" s="1"/>
      <c r="V50" s="240">
        <v>2030</v>
      </c>
      <c r="W50" s="238">
        <v>0.02</v>
      </c>
      <c r="X50" s="239">
        <v>1.14868566764928</v>
      </c>
      <c r="Y50" s="239">
        <v>1.16761472602372</v>
      </c>
      <c r="Z50" s="239">
        <v>1.14868566764928</v>
      </c>
      <c r="AA50" s="238">
        <v>1.9999999999999973E-2</v>
      </c>
      <c r="AB50" s="1"/>
      <c r="AC50" s="240">
        <v>2030</v>
      </c>
      <c r="AD50" s="238">
        <v>0.02</v>
      </c>
      <c r="AE50" s="239">
        <v>1.1705106953346156</v>
      </c>
      <c r="AF50" s="239">
        <v>1.1890504973788292</v>
      </c>
      <c r="AG50" s="239">
        <v>1.1711807269158812</v>
      </c>
      <c r="AH50" s="238">
        <v>1.9999999999999647E-2</v>
      </c>
    </row>
    <row r="51" spans="1:34" x14ac:dyDescent="0.35">
      <c r="A51" s="9">
        <v>2031</v>
      </c>
      <c r="B51" s="257">
        <v>0.02</v>
      </c>
      <c r="C51" s="258">
        <v>1.1305852413156321</v>
      </c>
      <c r="D51" s="258">
        <v>1.1489011237983233</v>
      </c>
      <c r="E51" s="259">
        <v>1.1296939879479877</v>
      </c>
      <c r="F51" s="257">
        <v>1.9999999999999789E-2</v>
      </c>
      <c r="H51" s="8">
        <v>2031</v>
      </c>
      <c r="I51" s="234">
        <v>2.1000000000000001E-2</v>
      </c>
      <c r="J51" s="235">
        <v>1.1328031618053718</v>
      </c>
      <c r="K51" s="235">
        <v>1.1533096596594923</v>
      </c>
      <c r="L51" s="236">
        <v>1.1328031618053716</v>
      </c>
      <c r="M51" s="234">
        <v>2.0999999999999925E-2</v>
      </c>
      <c r="O51" s="8">
        <v>2031</v>
      </c>
      <c r="P51" s="234">
        <v>2.1000000000000001E-2</v>
      </c>
      <c r="Q51" s="235">
        <v>1.1843502368801631</v>
      </c>
      <c r="R51" s="235">
        <v>1.2017329212494678</v>
      </c>
      <c r="S51" s="236">
        <v>1.1824957588354044</v>
      </c>
      <c r="T51" s="234">
        <v>2.1000000000000033E-2</v>
      </c>
      <c r="U51" s="1"/>
      <c r="V51" s="240">
        <v>2031</v>
      </c>
      <c r="W51" s="238">
        <v>0.02</v>
      </c>
      <c r="X51" s="239">
        <v>1.1716593810022657</v>
      </c>
      <c r="Y51" s="239">
        <v>1.1909670205441945</v>
      </c>
      <c r="Z51" s="239">
        <v>1.1716593810022657</v>
      </c>
      <c r="AA51" s="238">
        <v>2.0000000000000091E-2</v>
      </c>
      <c r="AB51" s="1"/>
      <c r="AC51" s="240">
        <v>2031</v>
      </c>
      <c r="AD51" s="238">
        <v>0.02</v>
      </c>
      <c r="AE51" s="239">
        <v>1.1939209092413077</v>
      </c>
      <c r="AF51" s="239">
        <v>1.2128315073264058</v>
      </c>
      <c r="AG51" s="239">
        <v>1.1946043414541989</v>
      </c>
      <c r="AH51" s="238">
        <v>2.0000000000000118E-2</v>
      </c>
    </row>
    <row r="52" spans="1:34" x14ac:dyDescent="0.35">
      <c r="A52" s="9">
        <v>2032</v>
      </c>
      <c r="B52" s="257">
        <v>0.02</v>
      </c>
      <c r="C52" s="258">
        <v>1.1531969461419447</v>
      </c>
      <c r="D52" s="258">
        <v>1.1718791462742897</v>
      </c>
      <c r="E52" s="259">
        <v>1.1522878677069475</v>
      </c>
      <c r="F52" s="257">
        <v>2.0000000000000011E-2</v>
      </c>
      <c r="H52" s="8">
        <v>2032</v>
      </c>
      <c r="I52" s="234">
        <v>2.1000000000000001E-2</v>
      </c>
      <c r="J52" s="235">
        <v>1.1565920282032844</v>
      </c>
      <c r="K52" s="235">
        <v>1.1775291625123414</v>
      </c>
      <c r="L52" s="236">
        <v>1.1565920282032842</v>
      </c>
      <c r="M52" s="234">
        <v>2.099999999999988E-2</v>
      </c>
      <c r="O52" s="8">
        <v>2032</v>
      </c>
      <c r="P52" s="234">
        <v>2.1000000000000001E-2</v>
      </c>
      <c r="Q52" s="235">
        <v>1.2092215918546465</v>
      </c>
      <c r="R52" s="235">
        <v>1.2269693125957066</v>
      </c>
      <c r="S52" s="236">
        <v>1.2073281697709477</v>
      </c>
      <c r="T52" s="234">
        <v>2.0999999999999869E-2</v>
      </c>
      <c r="U52" s="1"/>
      <c r="V52" s="240">
        <v>2032</v>
      </c>
      <c r="W52" s="238">
        <v>0.02</v>
      </c>
      <c r="X52" s="239">
        <v>1.1950925686223113</v>
      </c>
      <c r="Y52" s="239">
        <v>1.2147863609550786</v>
      </c>
      <c r="Z52" s="239">
        <v>1.1950925686223113</v>
      </c>
      <c r="AA52" s="238">
        <v>2.0000000000000191E-2</v>
      </c>
      <c r="AB52" s="1"/>
      <c r="AC52" s="240">
        <v>2032</v>
      </c>
      <c r="AD52" s="238">
        <v>0.02</v>
      </c>
      <c r="AE52" s="239">
        <v>1.2177993274261336</v>
      </c>
      <c r="AF52" s="239">
        <v>1.2370881374729334</v>
      </c>
      <c r="AG52" s="239">
        <v>1.2184964282832824</v>
      </c>
      <c r="AH52" s="238">
        <v>1.9999999999999601E-2</v>
      </c>
    </row>
    <row r="53" spans="1:34" x14ac:dyDescent="0.35">
      <c r="A53" s="9">
        <v>2033</v>
      </c>
      <c r="B53" s="257">
        <v>0.02</v>
      </c>
      <c r="C53" s="258">
        <v>1.1762608850647835</v>
      </c>
      <c r="D53" s="258">
        <v>1.1953167291997755</v>
      </c>
      <c r="E53" s="259">
        <v>1.1753336250610864</v>
      </c>
      <c r="F53" s="257">
        <v>1.9999999999999993E-2</v>
      </c>
      <c r="H53" s="8">
        <v>2033</v>
      </c>
      <c r="I53" s="234">
        <v>2.1000000000000001E-2</v>
      </c>
      <c r="J53" s="235">
        <v>1.1808804607955532</v>
      </c>
      <c r="K53" s="235">
        <v>1.2022572749251004</v>
      </c>
      <c r="L53" s="236">
        <v>1.180880460795553</v>
      </c>
      <c r="M53" s="234">
        <v>2.0999999999999821E-2</v>
      </c>
      <c r="O53" s="8">
        <v>2033</v>
      </c>
      <c r="P53" s="234">
        <v>2.1000000000000001E-2</v>
      </c>
      <c r="Q53" s="235">
        <v>1.2346152452835939</v>
      </c>
      <c r="R53" s="235">
        <v>1.2527356681602162</v>
      </c>
      <c r="S53" s="236">
        <v>1.2326820613361373</v>
      </c>
      <c r="T53" s="234">
        <v>2.0999999999999779E-2</v>
      </c>
      <c r="U53" s="1"/>
      <c r="V53" s="240">
        <v>2033</v>
      </c>
      <c r="W53" s="238">
        <v>0.02</v>
      </c>
      <c r="X53" s="239">
        <v>1.2189944199947575</v>
      </c>
      <c r="Y53" s="239">
        <v>1.2390820881741802</v>
      </c>
      <c r="Z53" s="239">
        <v>1.2189944199947575</v>
      </c>
      <c r="AA53" s="238">
        <v>2.0000000000000039E-2</v>
      </c>
      <c r="AB53" s="1"/>
      <c r="AC53" s="240">
        <v>2033</v>
      </c>
      <c r="AD53" s="238">
        <v>0.02</v>
      </c>
      <c r="AE53" s="239">
        <v>1.2421553139746562</v>
      </c>
      <c r="AF53" s="239">
        <v>1.2618299002223921</v>
      </c>
      <c r="AG53" s="239">
        <v>1.242866356848948</v>
      </c>
      <c r="AH53" s="238">
        <v>1.9999999999999924E-2</v>
      </c>
    </row>
    <row r="54" spans="1:34" x14ac:dyDescent="0.35">
      <c r="A54" s="9">
        <v>2034</v>
      </c>
      <c r="B54" s="257">
        <v>0.02</v>
      </c>
      <c r="C54" s="258">
        <v>1.1997861027660792</v>
      </c>
      <c r="D54" s="258">
        <v>1.2192230637837711</v>
      </c>
      <c r="E54" s="259">
        <v>1.1988402975623083</v>
      </c>
      <c r="F54" s="257">
        <v>2.0000000000000101E-2</v>
      </c>
      <c r="H54" s="8">
        <v>2034</v>
      </c>
      <c r="I54" s="234">
        <v>2.1000000000000001E-2</v>
      </c>
      <c r="J54" s="235">
        <v>1.2056789504722598</v>
      </c>
      <c r="K54" s="235">
        <v>1.2275046776985274</v>
      </c>
      <c r="L54" s="236">
        <v>1.2056789504722596</v>
      </c>
      <c r="M54" s="234">
        <v>2.1000000000000001E-2</v>
      </c>
      <c r="O54" s="8">
        <v>2034</v>
      </c>
      <c r="P54" s="234">
        <v>2.1000000000000001E-2</v>
      </c>
      <c r="Q54" s="235">
        <v>1.260542165434549</v>
      </c>
      <c r="R54" s="235">
        <v>1.2790431171915804</v>
      </c>
      <c r="S54" s="236">
        <v>1.258568384624196</v>
      </c>
      <c r="T54" s="234">
        <v>2.0999999999999786E-2</v>
      </c>
      <c r="U54" s="1"/>
      <c r="V54" s="240">
        <v>2034</v>
      </c>
      <c r="W54" s="238">
        <v>0.02</v>
      </c>
      <c r="X54" s="239">
        <v>1.2433743083946527</v>
      </c>
      <c r="Y54" s="239">
        <v>1.2638637299376638</v>
      </c>
      <c r="Z54" s="239">
        <v>1.2433743083946527</v>
      </c>
      <c r="AA54" s="238">
        <v>1.9999999999999987E-2</v>
      </c>
      <c r="AB54" s="1"/>
      <c r="AC54" s="240">
        <v>2034</v>
      </c>
      <c r="AD54" s="238">
        <v>0.02</v>
      </c>
      <c r="AE54" s="239">
        <v>1.2669984202541489</v>
      </c>
      <c r="AF54" s="239">
        <v>1.2870664982268394</v>
      </c>
      <c r="AG54" s="239">
        <v>1.2677236839859265</v>
      </c>
      <c r="AH54" s="238">
        <v>1.999999999999965E-2</v>
      </c>
    </row>
    <row r="55" spans="1:34" x14ac:dyDescent="0.35">
      <c r="A55" s="9">
        <v>2035</v>
      </c>
      <c r="B55" s="257">
        <v>0.02</v>
      </c>
      <c r="C55" s="258">
        <v>1.2237818248214007</v>
      </c>
      <c r="D55" s="258">
        <v>1.2436075250594465</v>
      </c>
      <c r="E55" s="259">
        <v>1.2228171035135542</v>
      </c>
      <c r="F55" s="257">
        <v>1.999999999999983E-2</v>
      </c>
      <c r="H55" s="8">
        <v>2035</v>
      </c>
      <c r="I55" s="234">
        <v>2.1000000000000001E-2</v>
      </c>
      <c r="J55" s="235">
        <v>1.2309982084321771</v>
      </c>
      <c r="K55" s="235">
        <v>1.2532822759301963</v>
      </c>
      <c r="L55" s="236">
        <v>1.2309982084321767</v>
      </c>
      <c r="M55" s="234">
        <v>2.0999999999999686E-2</v>
      </c>
      <c r="O55" s="8">
        <v>2035</v>
      </c>
      <c r="P55" s="234">
        <v>2.1000000000000001E-2</v>
      </c>
      <c r="Q55" s="235">
        <v>1.2870135509086746</v>
      </c>
      <c r="R55" s="235">
        <v>1.3059030226526038</v>
      </c>
      <c r="S55" s="236">
        <v>1.2849983207013043</v>
      </c>
      <c r="T55" s="234">
        <v>2.1000000000000154E-2</v>
      </c>
      <c r="U55" s="1"/>
      <c r="V55" s="240">
        <v>2035</v>
      </c>
      <c r="W55" s="238">
        <v>0.02</v>
      </c>
      <c r="X55" s="239">
        <v>1.2682417945625457</v>
      </c>
      <c r="Y55" s="239">
        <v>1.2891410045364171</v>
      </c>
      <c r="Z55" s="239">
        <v>1.2682417945625457</v>
      </c>
      <c r="AA55" s="238">
        <v>1.999999999999998E-2</v>
      </c>
      <c r="AB55" s="1"/>
      <c r="AC55" s="240">
        <v>2035</v>
      </c>
      <c r="AD55" s="238">
        <v>0.02</v>
      </c>
      <c r="AE55" s="239">
        <v>1.2923383886592317</v>
      </c>
      <c r="AF55" s="239">
        <v>1.3128078281913764</v>
      </c>
      <c r="AG55" s="239">
        <v>1.2930781576656452</v>
      </c>
      <c r="AH55" s="238">
        <v>2.0000000000000101E-2</v>
      </c>
    </row>
    <row r="56" spans="1:34" x14ac:dyDescent="0.35">
      <c r="A56" s="9">
        <v>2036</v>
      </c>
      <c r="B56" s="257">
        <v>0.02</v>
      </c>
      <c r="C56" s="258">
        <v>1.2482574613178288</v>
      </c>
      <c r="D56" s="258">
        <v>1.2684796755606353</v>
      </c>
      <c r="E56" s="259">
        <v>1.2472734455838252</v>
      </c>
      <c r="F56" s="257">
        <v>1.9999999999999955E-2</v>
      </c>
      <c r="H56" s="8">
        <v>2036</v>
      </c>
      <c r="I56" s="234">
        <v>2.1000000000000001E-2</v>
      </c>
      <c r="J56" s="235">
        <v>1.2568491708092526</v>
      </c>
      <c r="K56" s="235">
        <v>1.2796012037247302</v>
      </c>
      <c r="L56" s="236">
        <v>1.2568491708092522</v>
      </c>
      <c r="M56" s="234">
        <v>2.0999999999999842E-2</v>
      </c>
      <c r="O56" s="8">
        <v>2036</v>
      </c>
      <c r="P56" s="234">
        <v>2.1000000000000001E-2</v>
      </c>
      <c r="Q56" s="235">
        <v>1.3140408354777566</v>
      </c>
      <c r="R56" s="235">
        <v>1.3333269861283084</v>
      </c>
      <c r="S56" s="236">
        <v>1.3119832854360316</v>
      </c>
      <c r="T56" s="234">
        <v>2.0999999999999956E-2</v>
      </c>
      <c r="U56" s="1"/>
      <c r="V56" s="240">
        <v>2036</v>
      </c>
      <c r="W56" s="238">
        <v>0.02</v>
      </c>
      <c r="X56" s="239">
        <v>1.2936066304537968</v>
      </c>
      <c r="Y56" s="239">
        <v>1.3149238246271455</v>
      </c>
      <c r="Z56" s="239">
        <v>1.2936066304537968</v>
      </c>
      <c r="AA56" s="238">
        <v>2.0000000000000104E-2</v>
      </c>
      <c r="AB56" s="1"/>
      <c r="AC56" s="240">
        <v>2036</v>
      </c>
      <c r="AD56" s="238">
        <v>0.02</v>
      </c>
      <c r="AE56" s="239">
        <v>1.3181851564324161</v>
      </c>
      <c r="AF56" s="239">
        <v>1.3390639847552033</v>
      </c>
      <c r="AG56" s="239">
        <v>1.3189397208189575</v>
      </c>
      <c r="AH56" s="238">
        <v>1.9999999999999563E-2</v>
      </c>
    </row>
    <row r="57" spans="1:34" x14ac:dyDescent="0.35">
      <c r="A57" s="9">
        <v>2037</v>
      </c>
      <c r="B57" s="257">
        <v>0.02</v>
      </c>
      <c r="C57" s="258">
        <v>1.2732226105441855</v>
      </c>
      <c r="D57" s="258">
        <v>1.2938492690718482</v>
      </c>
      <c r="E57" s="259">
        <v>1.2722189144955018</v>
      </c>
      <c r="F57" s="257">
        <v>2.000000000000007E-2</v>
      </c>
      <c r="H57" s="8">
        <v>2037</v>
      </c>
      <c r="I57" s="234">
        <v>2.1000000000000001E-2</v>
      </c>
      <c r="J57" s="235">
        <v>1.2832430033962468</v>
      </c>
      <c r="K57" s="235">
        <v>1.3064728290029495</v>
      </c>
      <c r="L57" s="236">
        <v>1.2832430033962465</v>
      </c>
      <c r="M57" s="234">
        <v>2.1000000000000043E-2</v>
      </c>
      <c r="O57" s="8">
        <v>2037</v>
      </c>
      <c r="P57" s="234">
        <v>2.1000000000000001E-2</v>
      </c>
      <c r="Q57" s="235">
        <v>1.3416356930227895</v>
      </c>
      <c r="R57" s="235">
        <v>1.3613268528370028</v>
      </c>
      <c r="S57" s="236">
        <v>1.3395349344301881</v>
      </c>
      <c r="T57" s="234">
        <v>2.099999999999989E-2</v>
      </c>
      <c r="U57" s="1"/>
      <c r="V57" s="240">
        <v>2037</v>
      </c>
      <c r="W57" s="238">
        <v>0.02</v>
      </c>
      <c r="X57" s="239">
        <v>1.3194787630628728</v>
      </c>
      <c r="Y57" s="239">
        <v>1.3412223011196887</v>
      </c>
      <c r="Z57" s="239">
        <v>1.3194787630628728</v>
      </c>
      <c r="AA57" s="238">
        <v>2.0000000000000098E-2</v>
      </c>
      <c r="AB57" s="1"/>
      <c r="AC57" s="240">
        <v>2037</v>
      </c>
      <c r="AD57" s="238">
        <v>0.02</v>
      </c>
      <c r="AE57" s="239">
        <v>1.344548859561064</v>
      </c>
      <c r="AF57" s="239">
        <v>1.365845264450307</v>
      </c>
      <c r="AG57" s="239">
        <v>1.3453185152353362</v>
      </c>
      <c r="AH57" s="238">
        <v>1.9999999999999653E-2</v>
      </c>
    </row>
    <row r="58" spans="1:34" x14ac:dyDescent="0.35">
      <c r="A58" s="9">
        <v>2038</v>
      </c>
      <c r="B58" s="257">
        <v>0.02</v>
      </c>
      <c r="C58" s="258">
        <v>1.2986870627550693</v>
      </c>
      <c r="D58" s="258">
        <v>1.3197262544532853</v>
      </c>
      <c r="E58" s="259">
        <v>1.2976632927854121</v>
      </c>
      <c r="F58" s="257">
        <v>2.0000000000000212E-2</v>
      </c>
      <c r="H58" s="8">
        <v>2038</v>
      </c>
      <c r="I58" s="234">
        <v>2.1000000000000001E-2</v>
      </c>
      <c r="J58" s="235">
        <v>1.310191106467568</v>
      </c>
      <c r="K58" s="235">
        <v>1.3339087584120115</v>
      </c>
      <c r="L58" s="236">
        <v>1.3101911064675678</v>
      </c>
      <c r="M58" s="234">
        <v>2.1000000000000039E-2</v>
      </c>
      <c r="O58" s="8">
        <v>2038</v>
      </c>
      <c r="P58" s="234">
        <v>2.1000000000000001E-2</v>
      </c>
      <c r="Q58" s="235">
        <v>1.3698100425762678</v>
      </c>
      <c r="R58" s="235">
        <v>1.3899147167465795</v>
      </c>
      <c r="S58" s="236">
        <v>1.3676651680532217</v>
      </c>
      <c r="T58" s="234">
        <v>2.099999999999972E-2</v>
      </c>
      <c r="U58" s="1"/>
      <c r="V58" s="240">
        <v>2038</v>
      </c>
      <c r="W58" s="238">
        <v>0.02</v>
      </c>
      <c r="X58" s="239">
        <v>1.3458683383241303</v>
      </c>
      <c r="Y58" s="239">
        <v>1.3680467471420825</v>
      </c>
      <c r="Z58" s="239">
        <v>1.3458683383241303</v>
      </c>
      <c r="AA58" s="238">
        <v>2.0000000000000042E-2</v>
      </c>
      <c r="AB58" s="1"/>
      <c r="AC58" s="240">
        <v>2038</v>
      </c>
      <c r="AD58" s="238">
        <v>0.02</v>
      </c>
      <c r="AE58" s="239">
        <v>1.3714398367522851</v>
      </c>
      <c r="AF58" s="239">
        <v>1.3931621697393126</v>
      </c>
      <c r="AG58" s="239">
        <v>1.3722248855400425</v>
      </c>
      <c r="AH58" s="238">
        <v>1.9999999999999706E-2</v>
      </c>
    </row>
    <row r="59" spans="1:34" x14ac:dyDescent="0.35">
      <c r="A59" s="9">
        <v>2039</v>
      </c>
      <c r="B59" s="257">
        <v>0.02</v>
      </c>
      <c r="C59" s="258">
        <v>1.3246608040101706</v>
      </c>
      <c r="D59" s="258">
        <v>1.3461207795423509</v>
      </c>
      <c r="E59" s="259">
        <v>1.3236165586411202</v>
      </c>
      <c r="F59" s="257">
        <v>1.999999999999982E-2</v>
      </c>
      <c r="H59" s="8">
        <v>2039</v>
      </c>
      <c r="I59" s="234">
        <v>2.1000000000000001E-2</v>
      </c>
      <c r="J59" s="235">
        <v>1.3377051197033867</v>
      </c>
      <c r="K59" s="235">
        <v>1.3619208423386635</v>
      </c>
      <c r="L59" s="236">
        <v>1.3377051197033865</v>
      </c>
      <c r="M59" s="234">
        <v>2.0999999999999831E-2</v>
      </c>
      <c r="O59" s="8">
        <v>2039</v>
      </c>
      <c r="P59" s="234">
        <v>2.1000000000000001E-2</v>
      </c>
      <c r="Q59" s="235">
        <v>1.3985760534703693</v>
      </c>
      <c r="R59" s="235">
        <v>1.4191029257982575</v>
      </c>
      <c r="S59" s="236">
        <v>1.3963861365823393</v>
      </c>
      <c r="T59" s="234">
        <v>2.0999999999999998E-2</v>
      </c>
      <c r="U59" s="1"/>
      <c r="V59" s="240">
        <v>2039</v>
      </c>
      <c r="W59" s="238">
        <v>0.02</v>
      </c>
      <c r="X59" s="239">
        <v>1.3727857050906129</v>
      </c>
      <c r="Y59" s="239">
        <v>1.3954076820849242</v>
      </c>
      <c r="Z59" s="239">
        <v>1.3727857050906129</v>
      </c>
      <c r="AA59" s="238">
        <v>1.9999999999999993E-2</v>
      </c>
      <c r="AB59" s="1"/>
      <c r="AC59" s="240">
        <v>2039</v>
      </c>
      <c r="AD59" s="238">
        <v>0.02</v>
      </c>
      <c r="AE59" s="239">
        <v>1.3988686334873304</v>
      </c>
      <c r="AF59" s="239">
        <v>1.4210254131340987</v>
      </c>
      <c r="AG59" s="239">
        <v>1.3996693832508431</v>
      </c>
      <c r="AH59" s="238">
        <v>1.9999999999999817E-2</v>
      </c>
    </row>
    <row r="60" spans="1:34" x14ac:dyDescent="0.35">
      <c r="A60" s="9">
        <v>2040</v>
      </c>
      <c r="B60" s="257">
        <v>0.02</v>
      </c>
      <c r="C60" s="258">
        <v>1.351154020090374</v>
      </c>
      <c r="D60" s="258">
        <v>1.3730431951331978</v>
      </c>
      <c r="E60" s="259">
        <v>1.3500888898139425</v>
      </c>
      <c r="F60" s="257">
        <v>1.9999999999999941E-2</v>
      </c>
      <c r="H60" s="8">
        <v>2040</v>
      </c>
      <c r="I60" s="234">
        <v>2.1000000000000001E-2</v>
      </c>
      <c r="J60" s="235">
        <v>1.3657969272171575</v>
      </c>
      <c r="K60" s="235">
        <v>1.390521180027775</v>
      </c>
      <c r="L60" s="236">
        <v>1.3657969272171573</v>
      </c>
      <c r="M60" s="234">
        <v>2.0999999999999786E-2</v>
      </c>
      <c r="O60" s="8">
        <v>2040</v>
      </c>
      <c r="P60" s="234">
        <v>2.1000000000000001E-2</v>
      </c>
      <c r="Q60" s="235">
        <v>1.4279461505932469</v>
      </c>
      <c r="R60" s="235">
        <v>1.4489040872400207</v>
      </c>
      <c r="S60" s="236">
        <v>1.4257102454505681</v>
      </c>
      <c r="T60" s="234">
        <v>2.0999999999999755E-2</v>
      </c>
      <c r="U60" s="1"/>
      <c r="V60" s="240">
        <v>2040</v>
      </c>
      <c r="W60" s="238">
        <v>0.02</v>
      </c>
      <c r="X60" s="239">
        <v>1.4002414191924253</v>
      </c>
      <c r="Y60" s="239">
        <v>1.4233158357266227</v>
      </c>
      <c r="Z60" s="239">
        <v>1.4002414191924253</v>
      </c>
      <c r="AA60" s="238">
        <v>2.000000000000007E-2</v>
      </c>
      <c r="AB60" s="1"/>
      <c r="AC60" s="240">
        <v>2040</v>
      </c>
      <c r="AD60" s="238">
        <v>0.02</v>
      </c>
      <c r="AE60" s="239">
        <v>1.4268460061570769</v>
      </c>
      <c r="AF60" s="239">
        <v>1.4494459213967807</v>
      </c>
      <c r="AG60" s="239">
        <v>1.42766277091586</v>
      </c>
      <c r="AH60" s="238">
        <v>2.0000000000000035E-2</v>
      </c>
    </row>
    <row r="61" spans="1:34" x14ac:dyDescent="0.35">
      <c r="A61" s="9">
        <v>2041</v>
      </c>
      <c r="B61" s="257">
        <v>0.02</v>
      </c>
      <c r="C61" s="258">
        <v>1.3781771004921815</v>
      </c>
      <c r="D61" s="258">
        <v>1.4005040590358617</v>
      </c>
      <c r="E61" s="259">
        <v>1.3770906676102215</v>
      </c>
      <c r="F61" s="257">
        <v>2.0000000000000104E-2</v>
      </c>
      <c r="H61" s="8">
        <v>2041</v>
      </c>
      <c r="I61" s="234">
        <v>2.1000000000000001E-2</v>
      </c>
      <c r="J61" s="235">
        <v>1.3944786626887178</v>
      </c>
      <c r="K61" s="235">
        <v>1.4197221248083582</v>
      </c>
      <c r="L61" s="236">
        <v>1.3944786626887173</v>
      </c>
      <c r="M61" s="234">
        <v>2.0999999999999817E-2</v>
      </c>
      <c r="O61" s="8">
        <v>2041</v>
      </c>
      <c r="P61" s="234">
        <v>2.1000000000000001E-2</v>
      </c>
      <c r="Q61" s="235">
        <v>1.457933019755705</v>
      </c>
      <c r="R61" s="235">
        <v>1.4793310730720612</v>
      </c>
      <c r="S61" s="236">
        <v>1.4556501606050303</v>
      </c>
      <c r="T61" s="234">
        <v>2.1000000000000154E-2</v>
      </c>
      <c r="U61" s="1"/>
      <c r="V61" s="240">
        <v>2041</v>
      </c>
      <c r="W61" s="238">
        <v>0.02</v>
      </c>
      <c r="X61" s="239">
        <v>1.4282462475762738</v>
      </c>
      <c r="Y61" s="239">
        <v>1.4517821524411552</v>
      </c>
      <c r="Z61" s="239">
        <v>1.4282462475762738</v>
      </c>
      <c r="AA61" s="238">
        <v>2.0000000000000028E-2</v>
      </c>
      <c r="AB61" s="1"/>
      <c r="AC61" s="240">
        <v>2041</v>
      </c>
      <c r="AD61" s="238">
        <v>0.02</v>
      </c>
      <c r="AE61" s="239">
        <v>1.455382926280218</v>
      </c>
      <c r="AF61" s="239">
        <v>1.4784348398247158</v>
      </c>
      <c r="AG61" s="239">
        <v>1.4562160263341768</v>
      </c>
      <c r="AH61" s="238">
        <v>1.9999999999999699E-2</v>
      </c>
    </row>
    <row r="62" spans="1:34" x14ac:dyDescent="0.35">
      <c r="A62" s="9">
        <v>2042</v>
      </c>
      <c r="B62" s="257">
        <v>0.02</v>
      </c>
      <c r="C62" s="258">
        <v>1.4057406425020251</v>
      </c>
      <c r="D62" s="258">
        <v>1.4285141402165791</v>
      </c>
      <c r="E62" s="259">
        <v>1.404632480962426</v>
      </c>
      <c r="F62" s="257">
        <v>2.0000000000000063E-2</v>
      </c>
      <c r="H62" s="8">
        <v>2042</v>
      </c>
      <c r="I62" s="234">
        <v>2.1000000000000001E-2</v>
      </c>
      <c r="J62" s="235">
        <v>1.4237627146051806</v>
      </c>
      <c r="K62" s="235">
        <v>1.4495362894293335</v>
      </c>
      <c r="L62" s="236">
        <v>1.4237627146051803</v>
      </c>
      <c r="M62" s="234">
        <v>2.0999999999999949E-2</v>
      </c>
      <c r="O62" s="8">
        <v>2042</v>
      </c>
      <c r="P62" s="234">
        <v>2.1000000000000001E-2</v>
      </c>
      <c r="Q62" s="235">
        <v>1.4885496131705749</v>
      </c>
      <c r="R62" s="235">
        <v>1.5103970256065744</v>
      </c>
      <c r="S62" s="236">
        <v>1.4862188139777357</v>
      </c>
      <c r="T62" s="234">
        <v>2.0999999999999856E-2</v>
      </c>
      <c r="U62" s="1"/>
      <c r="V62" s="8">
        <v>2042</v>
      </c>
      <c r="W62" s="234">
        <v>0.02</v>
      </c>
      <c r="X62" s="246">
        <v>1.4568111725277992</v>
      </c>
      <c r="Y62" s="246">
        <v>1.4808177954899782</v>
      </c>
      <c r="Z62" s="246">
        <v>1.4568111725277992</v>
      </c>
      <c r="AA62" s="234">
        <v>1.9999999999999952E-2</v>
      </c>
      <c r="AB62" s="1"/>
      <c r="AC62" s="8">
        <v>2042</v>
      </c>
      <c r="AD62" s="234">
        <v>0.02</v>
      </c>
      <c r="AE62" s="246">
        <v>1.4844905848058221</v>
      </c>
      <c r="AF62" s="246">
        <v>1.5080035366212099</v>
      </c>
      <c r="AG62" s="246">
        <v>1.4853403468608601</v>
      </c>
      <c r="AH62" s="234">
        <v>1.9999999999999869E-2</v>
      </c>
    </row>
    <row r="63" spans="1:34" x14ac:dyDescent="0.35">
      <c r="A63" s="9">
        <v>2043</v>
      </c>
      <c r="B63" s="257">
        <v>0.02</v>
      </c>
      <c r="C63" s="258">
        <v>1.4338554553520657</v>
      </c>
      <c r="D63" s="258">
        <v>1.4570844230209108</v>
      </c>
      <c r="E63" s="259">
        <v>1.4327251305816746</v>
      </c>
      <c r="F63" s="257">
        <v>2.0000000000000073E-2</v>
      </c>
      <c r="H63" s="8">
        <v>2043</v>
      </c>
      <c r="I63" s="234">
        <v>2.1000000000000001E-2</v>
      </c>
      <c r="J63" s="235">
        <v>1.4536617316118892</v>
      </c>
      <c r="K63" s="235">
        <v>1.4799765515073493</v>
      </c>
      <c r="L63" s="236">
        <v>1.4536617316118887</v>
      </c>
      <c r="M63" s="234">
        <v>2.0999999999999717E-2</v>
      </c>
      <c r="O63" s="8">
        <v>2043</v>
      </c>
      <c r="P63" s="234">
        <v>2.1000000000000001E-2</v>
      </c>
      <c r="Q63" s="235">
        <v>1.5198091550471566</v>
      </c>
      <c r="R63" s="235">
        <v>1.5421153631443123</v>
      </c>
      <c r="S63" s="236">
        <v>1.5174294090712681</v>
      </c>
      <c r="T63" s="234">
        <v>2.0999999999999974E-2</v>
      </c>
      <c r="U63" s="1"/>
      <c r="V63" s="8">
        <v>2043</v>
      </c>
      <c r="W63" s="234">
        <v>0.02</v>
      </c>
      <c r="X63" s="246">
        <v>1.4859473959783551</v>
      </c>
      <c r="Y63" s="246">
        <v>1.5104341513997777</v>
      </c>
      <c r="Z63" s="246">
        <v>1.4859473959783551</v>
      </c>
      <c r="AA63" s="234">
        <v>1.9999999999999934E-2</v>
      </c>
      <c r="AB63" s="1"/>
      <c r="AC63" s="8">
        <v>2043</v>
      </c>
      <c r="AD63" s="234">
        <v>0.02</v>
      </c>
      <c r="AE63" s="246">
        <v>1.5141803965019383</v>
      </c>
      <c r="AF63" s="246">
        <v>1.5381636073536338</v>
      </c>
      <c r="AG63" s="246">
        <v>1.515047153798077</v>
      </c>
      <c r="AH63" s="234">
        <v>1.9999999999999751E-2</v>
      </c>
    </row>
    <row r="64" spans="1:34" x14ac:dyDescent="0.35">
      <c r="A64" s="9">
        <v>2044</v>
      </c>
      <c r="B64" s="257">
        <v>0.02</v>
      </c>
      <c r="C64" s="258">
        <v>1.4625325644591072</v>
      </c>
      <c r="D64" s="258">
        <v>1.4862261114813291</v>
      </c>
      <c r="E64" s="259">
        <v>1.4613796331933082</v>
      </c>
      <c r="F64" s="257">
        <v>2.0000000000000077E-2</v>
      </c>
      <c r="H64" s="8">
        <v>2044</v>
      </c>
      <c r="I64" s="234">
        <v>2.1000000000000001E-2</v>
      </c>
      <c r="J64" s="235">
        <v>1.4841886279757388</v>
      </c>
      <c r="K64" s="235">
        <v>1.5110560590890036</v>
      </c>
      <c r="L64" s="236">
        <v>1.4841886279757386</v>
      </c>
      <c r="M64" s="234">
        <v>2.100000000000014E-2</v>
      </c>
      <c r="O64" s="8">
        <v>2044</v>
      </c>
      <c r="P64" s="234">
        <v>2.1000000000000001E-2</v>
      </c>
      <c r="Q64" s="235">
        <v>1.5517251473031468</v>
      </c>
      <c r="R64" s="235">
        <v>1.5744997857703427</v>
      </c>
      <c r="S64" s="236">
        <v>1.5492954266617645</v>
      </c>
      <c r="T64" s="234">
        <v>2.099999999999981E-2</v>
      </c>
      <c r="U64" s="1"/>
      <c r="V64" s="8">
        <v>2044</v>
      </c>
      <c r="W64" s="234">
        <v>0.02</v>
      </c>
      <c r="X64" s="246">
        <v>1.5156663438979223</v>
      </c>
      <c r="Y64" s="246">
        <v>1.5406428344277734</v>
      </c>
      <c r="Z64" s="246">
        <v>1.5156663438979223</v>
      </c>
      <c r="AA64" s="234">
        <v>2.0000000000000063E-2</v>
      </c>
      <c r="AB64" s="1"/>
      <c r="AC64" s="8">
        <v>2044</v>
      </c>
      <c r="AD64" s="234">
        <v>0.02</v>
      </c>
      <c r="AE64" s="246">
        <v>1.5444640044319766</v>
      </c>
      <c r="AF64" s="246">
        <v>1.5689268795007061</v>
      </c>
      <c r="AG64" s="246">
        <v>1.5453480968740381</v>
      </c>
      <c r="AH64" s="234">
        <v>1.9999999999999706E-2</v>
      </c>
    </row>
    <row r="65" spans="1:34" x14ac:dyDescent="0.35">
      <c r="A65" s="9">
        <v>2045</v>
      </c>
      <c r="B65" s="257">
        <v>0.02</v>
      </c>
      <c r="C65" s="258">
        <v>1.4917832157482893</v>
      </c>
      <c r="D65" s="258">
        <v>1.5159506337109556</v>
      </c>
      <c r="E65" s="259">
        <v>1.4906072258571743</v>
      </c>
      <c r="F65" s="257">
        <v>1.9999999999999955E-2</v>
      </c>
      <c r="H65" s="8">
        <v>2045</v>
      </c>
      <c r="I65" s="234">
        <v>2.1000000000000001E-2</v>
      </c>
      <c r="J65" s="235">
        <v>1.5153565891632292</v>
      </c>
      <c r="K65" s="235">
        <v>1.5427882363298726</v>
      </c>
      <c r="L65" s="236">
        <v>1.5153565891632288</v>
      </c>
      <c r="M65" s="234">
        <v>2.09999999999998E-2</v>
      </c>
      <c r="O65" s="8">
        <v>2045</v>
      </c>
      <c r="P65" s="234">
        <v>2.1000000000000001E-2</v>
      </c>
      <c r="Q65" s="235">
        <v>1.5843113753965128</v>
      </c>
      <c r="R65" s="235">
        <v>1.6075642812715198</v>
      </c>
      <c r="S65" s="236">
        <v>1.5818306306216614</v>
      </c>
      <c r="T65" s="234">
        <v>2.0999999999999935E-2</v>
      </c>
      <c r="U65" s="1"/>
      <c r="V65" s="8">
        <v>2045</v>
      </c>
      <c r="W65" s="234">
        <v>0.02</v>
      </c>
      <c r="X65" s="246">
        <v>1.5459796707758808</v>
      </c>
      <c r="Y65" s="246">
        <v>1.5714556911163289</v>
      </c>
      <c r="Z65" s="246">
        <v>1.5459796707758808</v>
      </c>
      <c r="AA65" s="234">
        <v>2.0000000000000046E-2</v>
      </c>
      <c r="AB65" s="1"/>
      <c r="AC65" s="8">
        <v>2045</v>
      </c>
      <c r="AD65" s="234">
        <v>0.02</v>
      </c>
      <c r="AE65" s="246">
        <v>1.575353284520616</v>
      </c>
      <c r="AF65" s="246">
        <v>1.6003054170907201</v>
      </c>
      <c r="AG65" s="246">
        <v>1.5762550588115187</v>
      </c>
      <c r="AH65" s="234">
        <v>1.9999999999999934E-2</v>
      </c>
    </row>
    <row r="66" spans="1:34" x14ac:dyDescent="0.35">
      <c r="A66" s="9">
        <v>2046</v>
      </c>
      <c r="B66" s="257">
        <v>0.02</v>
      </c>
      <c r="C66" s="258">
        <v>1.5216188800632551</v>
      </c>
      <c r="D66" s="258">
        <v>1.5462696463851748</v>
      </c>
      <c r="E66" s="259">
        <v>1.5204193703743178</v>
      </c>
      <c r="F66" s="257">
        <v>2.0000000000000032E-2</v>
      </c>
      <c r="H66" s="8">
        <v>2046</v>
      </c>
      <c r="I66" s="234">
        <v>2.1000000000000001E-2</v>
      </c>
      <c r="J66" s="235">
        <v>1.5471790775356569</v>
      </c>
      <c r="K66" s="235">
        <v>1.5751867892927998</v>
      </c>
      <c r="L66" s="236">
        <v>1.5471790775356564</v>
      </c>
      <c r="M66" s="234">
        <v>2.0999999999999883E-2</v>
      </c>
      <c r="O66" s="8">
        <v>2046</v>
      </c>
      <c r="P66" s="234">
        <v>2.1000000000000001E-2</v>
      </c>
      <c r="Q66" s="235">
        <v>1.6175819142798393</v>
      </c>
      <c r="R66" s="235">
        <v>1.6413231311782215</v>
      </c>
      <c r="S66" s="236">
        <v>1.6150490738647161</v>
      </c>
      <c r="T66" s="234">
        <v>2.0999999999999863E-2</v>
      </c>
      <c r="U66" s="1"/>
      <c r="V66" s="8">
        <v>2046</v>
      </c>
      <c r="W66" s="234">
        <v>0.02</v>
      </c>
      <c r="X66" s="246">
        <v>1.5768992641913984</v>
      </c>
      <c r="Y66" s="246">
        <v>1.6028848049386553</v>
      </c>
      <c r="Z66" s="246">
        <v>1.5768992641913984</v>
      </c>
      <c r="AA66" s="234">
        <v>1.9999999999999945E-2</v>
      </c>
      <c r="AB66" s="1"/>
      <c r="AC66" s="8">
        <v>2046</v>
      </c>
      <c r="AD66" s="234">
        <v>0.02</v>
      </c>
      <c r="AE66" s="246">
        <v>1.6068603502110279</v>
      </c>
      <c r="AF66" s="246">
        <v>1.632311525432534</v>
      </c>
      <c r="AG66" s="246">
        <v>1.6077801599877486</v>
      </c>
      <c r="AH66" s="234">
        <v>1.9999999999999674E-2</v>
      </c>
    </row>
    <row r="67" spans="1:34" x14ac:dyDescent="0.35">
      <c r="A67" s="9">
        <v>2047</v>
      </c>
      <c r="B67" s="257">
        <v>0.02</v>
      </c>
      <c r="C67" s="258">
        <v>1.5520512576645202</v>
      </c>
      <c r="D67" s="258">
        <v>1.5771950393128784</v>
      </c>
      <c r="E67" s="259">
        <v>1.5508277577818044</v>
      </c>
      <c r="F67" s="257">
        <v>2.0000000000000111E-2</v>
      </c>
      <c r="H67" s="8">
        <v>2047</v>
      </c>
      <c r="I67" s="234">
        <v>2.1000000000000001E-2</v>
      </c>
      <c r="J67" s="235">
        <v>1.5796698381639054</v>
      </c>
      <c r="K67" s="235">
        <v>1.6082657118679482</v>
      </c>
      <c r="L67" s="236">
        <v>1.5796698381639049</v>
      </c>
      <c r="M67" s="234">
        <v>2.0999999999999828E-2</v>
      </c>
      <c r="O67" s="8">
        <v>2047</v>
      </c>
      <c r="P67" s="234">
        <v>2.1000000000000001E-2</v>
      </c>
      <c r="Q67" s="235">
        <v>1.6515511344797158</v>
      </c>
      <c r="R67" s="235">
        <v>1.6757909169329639</v>
      </c>
      <c r="S67" s="236">
        <v>1.6489651044158748</v>
      </c>
      <c r="T67" s="234">
        <v>2.0999999999999835E-2</v>
      </c>
      <c r="U67" s="1"/>
      <c r="V67" s="8">
        <v>2047</v>
      </c>
      <c r="W67" s="234">
        <v>0.02</v>
      </c>
      <c r="X67" s="246">
        <v>1.6084372494752264</v>
      </c>
      <c r="Y67" s="246">
        <v>1.6349425010374286</v>
      </c>
      <c r="Z67" s="246">
        <v>1.6084372494752264</v>
      </c>
      <c r="AA67" s="234">
        <v>2.0000000000000025E-2</v>
      </c>
      <c r="AB67" s="1"/>
      <c r="AC67" s="8">
        <v>2047</v>
      </c>
      <c r="AD67" s="234">
        <v>0.02</v>
      </c>
      <c r="AE67" s="246">
        <v>1.6389975572152482</v>
      </c>
      <c r="AF67" s="246">
        <v>1.6649577559411843</v>
      </c>
      <c r="AG67" s="246">
        <v>1.6399357631875033</v>
      </c>
      <c r="AH67" s="234">
        <v>1.9999999999999858E-2</v>
      </c>
    </row>
    <row r="68" spans="1:34" x14ac:dyDescent="0.35">
      <c r="A68" s="9">
        <v>2048</v>
      </c>
      <c r="B68" s="257">
        <v>0.02</v>
      </c>
      <c r="C68" s="258">
        <v>1.5830922828178107</v>
      </c>
      <c r="D68" s="258">
        <v>1.6087389400991359</v>
      </c>
      <c r="E68" s="259">
        <v>1.5818443129374402</v>
      </c>
      <c r="F68" s="257">
        <v>1.9999999999999841E-2</v>
      </c>
      <c r="H68" s="8">
        <v>2048</v>
      </c>
      <c r="I68" s="234">
        <v>2.1000000000000001E-2</v>
      </c>
      <c r="J68" s="235">
        <v>1.6128429047653474</v>
      </c>
      <c r="K68" s="235">
        <v>1.6420392918171751</v>
      </c>
      <c r="L68" s="236">
        <v>1.612842904765347</v>
      </c>
      <c r="M68" s="234">
        <v>2.1000000000000022E-2</v>
      </c>
      <c r="O68" s="8">
        <v>2048</v>
      </c>
      <c r="P68" s="234">
        <v>2.1000000000000001E-2</v>
      </c>
      <c r="Q68" s="235">
        <v>1.6862337083037895</v>
      </c>
      <c r="R68" s="235">
        <v>1.7109825261885558</v>
      </c>
      <c r="S68" s="236">
        <v>1.683593371608608</v>
      </c>
      <c r="T68" s="234">
        <v>2.0999999999999866E-2</v>
      </c>
      <c r="U68" s="1"/>
      <c r="V68" s="8">
        <v>2048</v>
      </c>
      <c r="W68" s="234">
        <v>0.02</v>
      </c>
      <c r="X68" s="246">
        <v>1.6406059944647309</v>
      </c>
      <c r="Y68" s="246">
        <v>1.6676413510581771</v>
      </c>
      <c r="Z68" s="246">
        <v>1.6406059944647309</v>
      </c>
      <c r="AA68" s="234">
        <v>1.9999999999999987E-2</v>
      </c>
      <c r="AB68" s="1"/>
      <c r="AC68" s="8">
        <v>2048</v>
      </c>
      <c r="AD68" s="234">
        <v>0.02</v>
      </c>
      <c r="AE68" s="246">
        <v>1.6717775083595527</v>
      </c>
      <c r="AF68" s="246">
        <v>1.6982569110600076</v>
      </c>
      <c r="AG68" s="246">
        <v>1.672734478451253</v>
      </c>
      <c r="AH68" s="234">
        <v>1.9999999999999758E-2</v>
      </c>
    </row>
    <row r="69" spans="1:34" x14ac:dyDescent="0.35">
      <c r="A69" s="9">
        <v>2049</v>
      </c>
      <c r="B69" s="257">
        <v>0.02</v>
      </c>
      <c r="C69" s="258">
        <v>1.6147541284741671</v>
      </c>
      <c r="D69" s="258">
        <v>1.6409137189011189</v>
      </c>
      <c r="E69" s="259">
        <v>1.6134811991961895</v>
      </c>
      <c r="F69" s="257">
        <v>2.0000000000000299E-2</v>
      </c>
      <c r="H69" s="8">
        <v>2049</v>
      </c>
      <c r="I69" s="234">
        <v>2.1000000000000001E-2</v>
      </c>
      <c r="J69" s="235">
        <v>1.6467126057654196</v>
      </c>
      <c r="K69" s="235">
        <v>1.6765221169453357</v>
      </c>
      <c r="L69" s="236">
        <v>1.6467126057654191</v>
      </c>
      <c r="M69" s="234">
        <v>2.0999999999999908E-2</v>
      </c>
      <c r="O69" s="8">
        <v>2049</v>
      </c>
      <c r="P69" s="234">
        <v>2.1000000000000001E-2</v>
      </c>
      <c r="Q69" s="235">
        <v>1.7216446161781689</v>
      </c>
      <c r="R69" s="235">
        <v>1.7469131592385154</v>
      </c>
      <c r="S69" s="236">
        <v>1.7189488324123887</v>
      </c>
      <c r="T69" s="234">
        <v>2.0999999999999967E-2</v>
      </c>
      <c r="U69" s="1"/>
      <c r="V69" s="8">
        <v>2049</v>
      </c>
      <c r="W69" s="234">
        <v>0.02</v>
      </c>
      <c r="X69" s="246">
        <v>1.6734181143540254</v>
      </c>
      <c r="Y69" s="246">
        <v>1.7009941780793405</v>
      </c>
      <c r="Z69" s="246">
        <v>1.6734181143540254</v>
      </c>
      <c r="AA69" s="234">
        <v>1.9999999999999962E-2</v>
      </c>
      <c r="AB69" s="1"/>
      <c r="AC69" s="8">
        <v>2049</v>
      </c>
      <c r="AD69" s="234">
        <v>0.02</v>
      </c>
      <c r="AE69" s="246">
        <v>1.7052130585267435</v>
      </c>
      <c r="AF69" s="246">
        <v>1.7322220492812075</v>
      </c>
      <c r="AG69" s="246">
        <v>1.7061891680202776</v>
      </c>
      <c r="AH69" s="234">
        <v>1.9999999999999751E-2</v>
      </c>
    </row>
    <row r="70" spans="1:34" x14ac:dyDescent="0.35">
      <c r="A70" s="9">
        <v>2050</v>
      </c>
      <c r="B70" s="257">
        <v>0.02</v>
      </c>
      <c r="C70" s="258">
        <v>1.6470492110436503</v>
      </c>
      <c r="D70" s="258">
        <v>1.6737319932791412</v>
      </c>
      <c r="E70" s="259">
        <v>1.645750823180113</v>
      </c>
      <c r="F70" s="257">
        <v>1.9999999999999834E-2</v>
      </c>
      <c r="H70" s="8">
        <v>2050</v>
      </c>
      <c r="I70" s="234">
        <v>2.1000000000000001E-2</v>
      </c>
      <c r="J70" s="235">
        <v>1.6812935704864931</v>
      </c>
      <c r="K70" s="235">
        <v>1.7117290814011874</v>
      </c>
      <c r="L70" s="236">
        <v>1.6812935704864926</v>
      </c>
      <c r="M70" s="234">
        <v>2.0999999999999831E-2</v>
      </c>
      <c r="O70" s="8">
        <v>2050</v>
      </c>
      <c r="P70" s="234">
        <v>2.1000000000000001E-2</v>
      </c>
      <c r="Q70" s="235">
        <v>1.7577991531179102</v>
      </c>
      <c r="R70" s="235">
        <v>1.783598335582524</v>
      </c>
      <c r="S70" s="236">
        <v>1.7550467578930486</v>
      </c>
      <c r="T70" s="234">
        <v>2.0999999999999866E-2</v>
      </c>
      <c r="U70" s="1"/>
      <c r="V70" s="8">
        <v>2050</v>
      </c>
      <c r="W70" s="234">
        <v>0.02</v>
      </c>
      <c r="X70" s="246">
        <v>1.706886476641106</v>
      </c>
      <c r="Y70" s="246">
        <v>1.7350140616409273</v>
      </c>
      <c r="Z70" s="246">
        <v>1.706886476641106</v>
      </c>
      <c r="AA70" s="234">
        <v>2.0000000000000059E-2</v>
      </c>
      <c r="AB70" s="1"/>
      <c r="AC70" s="8">
        <v>2050</v>
      </c>
      <c r="AD70" s="234">
        <v>0.02</v>
      </c>
      <c r="AE70" s="246">
        <v>1.739317319697278</v>
      </c>
      <c r="AF70" s="246">
        <v>1.7668664902668314</v>
      </c>
      <c r="AG70" s="246">
        <v>1.740312951380683</v>
      </c>
      <c r="AH70" s="234">
        <v>1.9999999999999872E-2</v>
      </c>
    </row>
    <row r="71" spans="1:34" x14ac:dyDescent="0.35">
      <c r="A71" s="9">
        <v>2051</v>
      </c>
      <c r="B71" s="257">
        <v>0.02</v>
      </c>
      <c r="C71" s="258">
        <v>1.6799901952645233</v>
      </c>
      <c r="D71" s="258">
        <v>1.707206633144724</v>
      </c>
      <c r="E71" s="259">
        <v>1.6786658396437153</v>
      </c>
      <c r="F71" s="257">
        <v>2.0000000000000018E-2</v>
      </c>
      <c r="H71" s="8">
        <v>2051</v>
      </c>
      <c r="I71" s="234">
        <v>2.1000000000000001E-2</v>
      </c>
      <c r="J71" s="235">
        <v>1.7166007354667094</v>
      </c>
      <c r="K71" s="235">
        <v>1.7476753921106125</v>
      </c>
      <c r="L71" s="236">
        <v>1.7166007354667092</v>
      </c>
      <c r="M71" s="234">
        <v>2.1000000000000137E-2</v>
      </c>
      <c r="O71" s="8">
        <v>2051</v>
      </c>
      <c r="P71" s="234">
        <v>2.1000000000000001E-2</v>
      </c>
      <c r="Q71" s="235">
        <v>1.7947129353333864</v>
      </c>
      <c r="R71" s="235">
        <v>1.821053900629757</v>
      </c>
      <c r="S71" s="236">
        <v>1.7919027398088025</v>
      </c>
      <c r="T71" s="234">
        <v>2.0999999999999932E-2</v>
      </c>
      <c r="U71" s="1"/>
      <c r="V71" s="8">
        <v>2051</v>
      </c>
      <c r="W71" s="234">
        <v>0.02</v>
      </c>
      <c r="X71" s="246">
        <v>1.7410242061739283</v>
      </c>
      <c r="Y71" s="246">
        <v>1.7697143428737461</v>
      </c>
      <c r="Z71" s="246">
        <v>1.7410242061739283</v>
      </c>
      <c r="AA71" s="234">
        <v>2.0000000000000066E-2</v>
      </c>
      <c r="AB71" s="1"/>
      <c r="AC71" s="8">
        <v>2051</v>
      </c>
      <c r="AD71" s="234">
        <v>0.02</v>
      </c>
      <c r="AE71" s="246">
        <v>1.7741036660912231</v>
      </c>
      <c r="AF71" s="246">
        <v>1.8022038200721675</v>
      </c>
      <c r="AG71" s="246">
        <v>1.7751192104082962</v>
      </c>
      <c r="AH71" s="234">
        <v>1.9999999999999764E-2</v>
      </c>
    </row>
    <row r="72" spans="1:34" x14ac:dyDescent="0.35">
      <c r="A72" s="9">
        <v>2052</v>
      </c>
      <c r="B72" s="257">
        <v>0.02</v>
      </c>
      <c r="C72" s="258">
        <v>1.713589999169814</v>
      </c>
      <c r="D72" s="258">
        <v>1.7413507658076186</v>
      </c>
      <c r="E72" s="259">
        <v>1.7122391564365897</v>
      </c>
      <c r="F72" s="257">
        <v>2.0000000000000087E-2</v>
      </c>
      <c r="H72" s="8">
        <v>2052</v>
      </c>
      <c r="I72" s="234">
        <v>2.1000000000000001E-2</v>
      </c>
      <c r="J72" s="235">
        <v>1.75264935091151</v>
      </c>
      <c r="K72" s="235">
        <v>1.784376575344935</v>
      </c>
      <c r="L72" s="236">
        <v>1.7526493509115098</v>
      </c>
      <c r="M72" s="234">
        <v>2.0999999999999793E-2</v>
      </c>
      <c r="O72" s="8">
        <v>2052</v>
      </c>
      <c r="P72" s="234">
        <v>2.1000000000000001E-2</v>
      </c>
      <c r="Q72" s="235">
        <v>1.8324019069753874</v>
      </c>
      <c r="R72" s="235">
        <v>1.8592960325429817</v>
      </c>
      <c r="S72" s="236">
        <v>1.8295326973447872</v>
      </c>
      <c r="T72" s="234">
        <v>2.099999999999988E-2</v>
      </c>
      <c r="U72" s="1"/>
      <c r="V72" s="8">
        <v>2052</v>
      </c>
      <c r="W72" s="234">
        <v>0.02</v>
      </c>
      <c r="X72" s="246">
        <v>1.7758446902974068</v>
      </c>
      <c r="Y72" s="246">
        <v>1.8051086297312209</v>
      </c>
      <c r="Z72" s="246">
        <v>1.7758446902974068</v>
      </c>
      <c r="AA72" s="234">
        <v>1.9999999999999955E-2</v>
      </c>
      <c r="AB72" s="1"/>
      <c r="AC72" s="8">
        <v>2052</v>
      </c>
      <c r="AD72" s="234">
        <v>0.02</v>
      </c>
      <c r="AE72" s="246">
        <v>1.8095857394130475</v>
      </c>
      <c r="AF72" s="246">
        <v>1.8382478964736106</v>
      </c>
      <c r="AG72" s="246">
        <v>1.8106215946164619</v>
      </c>
      <c r="AH72" s="234">
        <v>1.9999999999999844E-2</v>
      </c>
    </row>
    <row r="73" spans="1:34" x14ac:dyDescent="0.35">
      <c r="A73" s="9">
        <v>2053</v>
      </c>
      <c r="B73" s="257">
        <v>0.02</v>
      </c>
      <c r="C73" s="258">
        <v>1.7478617991532104</v>
      </c>
      <c r="D73" s="258">
        <v>1.7761777811237711</v>
      </c>
      <c r="E73" s="259">
        <v>1.7464839395653218</v>
      </c>
      <c r="F73" s="257">
        <v>2.0000000000000136E-2</v>
      </c>
      <c r="H73" s="8">
        <v>2053</v>
      </c>
      <c r="I73" s="234">
        <v>2.1000000000000001E-2</v>
      </c>
      <c r="J73" s="235">
        <v>1.7894549872806513</v>
      </c>
      <c r="K73" s="235">
        <v>1.8218484834271782</v>
      </c>
      <c r="L73" s="236">
        <v>1.7894549872806509</v>
      </c>
      <c r="M73" s="234">
        <v>2.0999999999999675E-2</v>
      </c>
      <c r="O73" s="8">
        <v>2053</v>
      </c>
      <c r="P73" s="234">
        <v>2.1000000000000001E-2</v>
      </c>
      <c r="Q73" s="235">
        <v>1.8708823470218705</v>
      </c>
      <c r="R73" s="235">
        <v>1.8983412492263845</v>
      </c>
      <c r="S73" s="236">
        <v>1.867952883989028</v>
      </c>
      <c r="T73" s="234">
        <v>2.1000000000000175E-2</v>
      </c>
      <c r="U73" s="1"/>
      <c r="V73" s="8">
        <v>2053</v>
      </c>
      <c r="W73" s="234">
        <v>0.02</v>
      </c>
      <c r="X73" s="246">
        <v>1.8113615841033548</v>
      </c>
      <c r="Y73" s="246">
        <v>1.8412108023258453</v>
      </c>
      <c r="Z73" s="246">
        <v>1.8113615841033548</v>
      </c>
      <c r="AA73" s="234">
        <v>1.9999999999999938E-2</v>
      </c>
      <c r="AB73" s="1"/>
      <c r="AC73" s="8">
        <v>2053</v>
      </c>
      <c r="AD73" s="234">
        <v>0.02</v>
      </c>
      <c r="AE73" s="246">
        <v>1.8457774542013079</v>
      </c>
      <c r="AF73" s="246">
        <v>1.8750128544030824</v>
      </c>
      <c r="AG73" s="246">
        <v>1.8468340265087908</v>
      </c>
      <c r="AH73" s="234">
        <v>1.9999999999999827E-2</v>
      </c>
    </row>
    <row r="74" spans="1:34" x14ac:dyDescent="0.35">
      <c r="A74" s="9">
        <v>2054</v>
      </c>
      <c r="B74" s="257">
        <v>0.02</v>
      </c>
      <c r="C74" s="258">
        <v>1.7828190351362747</v>
      </c>
      <c r="D74" s="258">
        <v>1.8117013367462467</v>
      </c>
      <c r="E74" s="259">
        <v>1.7814136183566283</v>
      </c>
      <c r="F74" s="257">
        <v>2.0000000000000028E-2</v>
      </c>
      <c r="H74" s="8">
        <v>2054</v>
      </c>
      <c r="I74" s="234">
        <v>2.1000000000000001E-2</v>
      </c>
      <c r="J74" s="235">
        <v>1.8270335420135451</v>
      </c>
      <c r="K74" s="235">
        <v>1.8601073015791489</v>
      </c>
      <c r="L74" s="236">
        <v>1.8270335420135446</v>
      </c>
      <c r="M74" s="234">
        <v>2.1000000000000036E-2</v>
      </c>
      <c r="O74" s="8">
        <v>2054</v>
      </c>
      <c r="P74" s="234">
        <v>2.1000000000000001E-2</v>
      </c>
      <c r="Q74" s="235">
        <v>1.9101708763093295</v>
      </c>
      <c r="R74" s="235">
        <v>1.9382064154601382</v>
      </c>
      <c r="S74" s="236">
        <v>1.9071798945527971</v>
      </c>
      <c r="T74" s="234">
        <v>2.0999999999999734E-2</v>
      </c>
      <c r="U74" s="1"/>
      <c r="V74" s="8">
        <v>2054</v>
      </c>
      <c r="W74" s="234">
        <v>0.02</v>
      </c>
      <c r="X74" s="246">
        <v>1.8475888157854219</v>
      </c>
      <c r="Y74" s="246">
        <v>1.8780350183723622</v>
      </c>
      <c r="Z74" s="246">
        <v>1.8475888157854219</v>
      </c>
      <c r="AA74" s="234">
        <v>0.02</v>
      </c>
      <c r="AB74" s="1"/>
      <c r="AC74" s="8">
        <v>2054</v>
      </c>
      <c r="AD74" s="234">
        <v>0.02</v>
      </c>
      <c r="AE74" s="246">
        <v>1.8826930032853337</v>
      </c>
      <c r="AF74" s="246">
        <v>1.9125131114911438</v>
      </c>
      <c r="AG74" s="246">
        <v>1.8837707070389662</v>
      </c>
      <c r="AH74" s="234">
        <v>1.9999999999999775E-2</v>
      </c>
    </row>
    <row r="75" spans="1:34" x14ac:dyDescent="0.35">
      <c r="A75" s="9">
        <v>2055</v>
      </c>
      <c r="B75" s="257">
        <v>0.02</v>
      </c>
      <c r="C75" s="258">
        <v>1.8184754158390004</v>
      </c>
      <c r="D75" s="258">
        <v>1.8479353634811719</v>
      </c>
      <c r="E75" s="259">
        <v>1.8170418907237611</v>
      </c>
      <c r="F75" s="257">
        <v>2.0000000000000153E-2</v>
      </c>
      <c r="H75" s="8">
        <v>2055</v>
      </c>
      <c r="I75" s="234">
        <v>2.1000000000000001E-2</v>
      </c>
      <c r="J75" s="235">
        <v>1.8654012463958294</v>
      </c>
      <c r="K75" s="235">
        <v>1.8991695549123109</v>
      </c>
      <c r="L75" s="236">
        <v>1.8654012463958289</v>
      </c>
      <c r="M75" s="234">
        <v>2.0999999999999935E-2</v>
      </c>
      <c r="O75" s="8">
        <v>2055</v>
      </c>
      <c r="P75" s="234">
        <v>2.1000000000000001E-2</v>
      </c>
      <c r="Q75" s="235">
        <v>1.9502844647118251</v>
      </c>
      <c r="R75" s="235">
        <v>1.9789087501848008</v>
      </c>
      <c r="S75" s="236">
        <v>1.9472306723384056</v>
      </c>
      <c r="T75" s="234">
        <v>2.0999999999999876E-2</v>
      </c>
      <c r="U75" s="1"/>
      <c r="V75" s="8">
        <v>2055</v>
      </c>
      <c r="W75" s="234">
        <v>0.02</v>
      </c>
      <c r="X75" s="246">
        <v>1.8845405921011305</v>
      </c>
      <c r="Y75" s="246">
        <v>1.9155957187398096</v>
      </c>
      <c r="Z75" s="246">
        <v>1.8845405921011305</v>
      </c>
      <c r="AA75" s="234">
        <v>2.0000000000000066E-2</v>
      </c>
      <c r="AB75" s="1"/>
      <c r="AC75" s="8">
        <v>2055</v>
      </c>
      <c r="AD75" s="234">
        <v>0.02</v>
      </c>
      <c r="AE75" s="246">
        <v>1.9203468633510401</v>
      </c>
      <c r="AF75" s="246">
        <v>1.9507633737209662</v>
      </c>
      <c r="AG75" s="246">
        <v>1.9214461211797451</v>
      </c>
      <c r="AH75" s="234">
        <v>1.9999999999999778E-2</v>
      </c>
    </row>
    <row r="76" spans="1:34" x14ac:dyDescent="0.35">
      <c r="A76" s="9">
        <v>2056</v>
      </c>
      <c r="B76" s="257">
        <v>0.02</v>
      </c>
      <c r="C76" s="258">
        <v>1.8548449241557803</v>
      </c>
      <c r="D76" s="258">
        <v>1.8848940707507951</v>
      </c>
      <c r="E76" s="259">
        <v>1.853382728538236</v>
      </c>
      <c r="F76" s="257">
        <v>1.9999999999999848E-2</v>
      </c>
      <c r="H76" s="8">
        <v>2056</v>
      </c>
      <c r="I76" s="234">
        <v>2.1000000000000001E-2</v>
      </c>
      <c r="J76" s="235">
        <v>1.9045746725701416</v>
      </c>
      <c r="K76" s="235">
        <v>1.9390521155654692</v>
      </c>
      <c r="L76" s="236">
        <v>1.9045746725701411</v>
      </c>
      <c r="M76" s="234">
        <v>2.0999999999999883E-2</v>
      </c>
      <c r="O76" s="8">
        <v>2056</v>
      </c>
      <c r="P76" s="234">
        <v>2.1000000000000001E-2</v>
      </c>
      <c r="Q76" s="235">
        <v>1.9912404384707736</v>
      </c>
      <c r="R76" s="235">
        <v>2.0204658339386818</v>
      </c>
      <c r="S76" s="236">
        <v>1.9881225164575125</v>
      </c>
      <c r="T76" s="234">
        <v>2.1000000000000168E-2</v>
      </c>
      <c r="U76" s="1"/>
      <c r="V76" s="8">
        <v>2056</v>
      </c>
      <c r="W76" s="234">
        <v>0.02</v>
      </c>
      <c r="X76" s="246">
        <v>1.9222314039431529</v>
      </c>
      <c r="Y76" s="246">
        <v>1.9539076331146057</v>
      </c>
      <c r="Z76" s="246">
        <v>1.9222314039431529</v>
      </c>
      <c r="AA76" s="234">
        <v>1.9999999999999941E-2</v>
      </c>
      <c r="AB76" s="1"/>
      <c r="AC76" s="8">
        <v>2056</v>
      </c>
      <c r="AD76" s="234">
        <v>0.02</v>
      </c>
      <c r="AE76" s="246">
        <v>1.9587538006180607</v>
      </c>
      <c r="AF76" s="246">
        <v>1.9897786411953855</v>
      </c>
      <c r="AG76" s="246">
        <v>1.9598750436033401</v>
      </c>
      <c r="AH76" s="234">
        <v>2.0000000000000035E-2</v>
      </c>
    </row>
    <row r="77" spans="1:34" x14ac:dyDescent="0.35">
      <c r="A77" s="9">
        <v>2057</v>
      </c>
      <c r="B77" s="257">
        <v>0.02</v>
      </c>
      <c r="C77" s="258">
        <v>1.891941822638896</v>
      </c>
      <c r="D77" s="258">
        <v>1.9225919521658112</v>
      </c>
      <c r="E77" s="259">
        <v>1.8904503831090009</v>
      </c>
      <c r="F77" s="257">
        <v>2.0000000000000087E-2</v>
      </c>
      <c r="H77" s="8">
        <v>2057</v>
      </c>
      <c r="I77" s="234">
        <v>2.1000000000000001E-2</v>
      </c>
      <c r="J77" s="235">
        <v>1.9445707406941142</v>
      </c>
      <c r="K77" s="235">
        <v>1.9797722099923438</v>
      </c>
      <c r="L77" s="236">
        <v>1.9445707406941137</v>
      </c>
      <c r="M77" s="234">
        <v>2.099999999999981E-2</v>
      </c>
      <c r="O77" s="8">
        <v>2057</v>
      </c>
      <c r="P77" s="234">
        <v>2.1000000000000001E-2</v>
      </c>
      <c r="Q77" s="235">
        <v>2.0330564876786594</v>
      </c>
      <c r="R77" s="235">
        <v>2.0628956164513936</v>
      </c>
      <c r="S77" s="236">
        <v>2.0298730893031198</v>
      </c>
      <c r="T77" s="234">
        <v>2.0999999999999793E-2</v>
      </c>
      <c r="U77" s="1"/>
      <c r="V77" s="8">
        <v>2057</v>
      </c>
      <c r="W77" s="234">
        <v>0.02</v>
      </c>
      <c r="X77" s="246">
        <v>1.960676032022016</v>
      </c>
      <c r="Y77" s="246">
        <v>1.9929857857768978</v>
      </c>
      <c r="Z77" s="246">
        <v>1.960676032022016</v>
      </c>
      <c r="AA77" s="234">
        <v>2.0000000000000004E-2</v>
      </c>
      <c r="AB77" s="1"/>
      <c r="AC77" s="8">
        <v>2057</v>
      </c>
      <c r="AD77" s="234">
        <v>0.02</v>
      </c>
      <c r="AE77" s="246">
        <v>1.9979288766304215</v>
      </c>
      <c r="AF77" s="246">
        <v>2.0295742140192927</v>
      </c>
      <c r="AG77" s="246">
        <v>1.9990725444754063</v>
      </c>
      <c r="AH77" s="234">
        <v>1.9999999999999688E-2</v>
      </c>
    </row>
    <row r="78" spans="1:34" x14ac:dyDescent="0.35">
      <c r="A78" s="9">
        <v>2058</v>
      </c>
      <c r="B78" s="257">
        <v>0.02</v>
      </c>
      <c r="C78" s="258">
        <v>1.929780659091674</v>
      </c>
      <c r="D78" s="258">
        <v>1.9610437912091274</v>
      </c>
      <c r="E78" s="259">
        <v>1.9282593907711809</v>
      </c>
      <c r="F78" s="257">
        <v>1.999999999999998E-2</v>
      </c>
      <c r="H78" s="8">
        <v>2058</v>
      </c>
      <c r="I78" s="234">
        <v>2.1000000000000001E-2</v>
      </c>
      <c r="J78" s="235">
        <v>1.9854067262486903</v>
      </c>
      <c r="K78" s="235">
        <v>2.0213474264021829</v>
      </c>
      <c r="L78" s="236">
        <v>1.9854067262486901</v>
      </c>
      <c r="M78" s="234">
        <v>2.099999999999998E-2</v>
      </c>
      <c r="O78" s="8">
        <v>2058</v>
      </c>
      <c r="P78" s="234">
        <v>2.1000000000000001E-2</v>
      </c>
      <c r="Q78" s="235">
        <v>2.0757506739199112</v>
      </c>
      <c r="R78" s="235">
        <v>2.1062164243968726</v>
      </c>
      <c r="S78" s="236">
        <v>2.072500424178485</v>
      </c>
      <c r="T78" s="234">
        <v>2.0999999999999838E-2</v>
      </c>
      <c r="U78" s="1"/>
      <c r="V78" s="8">
        <v>2058</v>
      </c>
      <c r="W78" s="234">
        <v>0.02</v>
      </c>
      <c r="X78" s="246">
        <v>1.9998895526624563</v>
      </c>
      <c r="Y78" s="246">
        <v>2.0328455014924356</v>
      </c>
      <c r="Z78" s="246">
        <v>1.9998895526624563</v>
      </c>
      <c r="AA78" s="234">
        <v>1.9999999999999969E-2</v>
      </c>
      <c r="AB78" s="1"/>
      <c r="AC78" s="8">
        <v>2058</v>
      </c>
      <c r="AD78" s="234">
        <v>0.02</v>
      </c>
      <c r="AE78" s="246">
        <v>2.0378874541630299</v>
      </c>
      <c r="AF78" s="246">
        <v>2.0701656982996783</v>
      </c>
      <c r="AG78" s="246">
        <v>2.0390539953649141</v>
      </c>
      <c r="AH78" s="234">
        <v>1.9999999999999823E-2</v>
      </c>
    </row>
    <row r="79" spans="1:34" x14ac:dyDescent="0.35">
      <c r="A79" s="9">
        <v>2059</v>
      </c>
      <c r="B79" s="257">
        <v>0.02</v>
      </c>
      <c r="C79" s="258">
        <v>1.9683762722735072</v>
      </c>
      <c r="D79" s="258">
        <v>2.0002646670333095</v>
      </c>
      <c r="E79" s="259">
        <v>1.9668245785866041</v>
      </c>
      <c r="F79" s="257">
        <v>1.9999999999999768E-2</v>
      </c>
      <c r="H79" s="8">
        <v>2059</v>
      </c>
      <c r="I79" s="234">
        <v>2.1000000000000001E-2</v>
      </c>
      <c r="J79" s="235">
        <v>2.0271002674999123</v>
      </c>
      <c r="K79" s="235">
        <v>2.0637957223566281</v>
      </c>
      <c r="L79" s="236">
        <v>2.0271002674999119</v>
      </c>
      <c r="M79" s="234">
        <v>2.0999999999999661E-2</v>
      </c>
      <c r="O79" s="8">
        <v>2059</v>
      </c>
      <c r="P79" s="234">
        <v>2.1000000000000001E-2</v>
      </c>
      <c r="Q79" s="235">
        <v>2.1193414380722291</v>
      </c>
      <c r="R79" s="235">
        <v>2.1504469693092068</v>
      </c>
      <c r="S79" s="236">
        <v>2.1160229330862328</v>
      </c>
      <c r="T79" s="234">
        <v>2.0999999999999804E-2</v>
      </c>
      <c r="U79" s="1"/>
      <c r="V79" s="8">
        <v>2059</v>
      </c>
      <c r="W79" s="234">
        <v>0.02</v>
      </c>
      <c r="X79" s="246">
        <v>2.0398873437157055</v>
      </c>
      <c r="Y79" s="246">
        <v>2.0735024115222842</v>
      </c>
      <c r="Z79" s="246">
        <v>2.0398873437157055</v>
      </c>
      <c r="AA79" s="234">
        <v>2.0000000000000032E-2</v>
      </c>
      <c r="AB79" s="1"/>
      <c r="AC79" s="8">
        <v>2059</v>
      </c>
      <c r="AD79" s="234">
        <v>0.02</v>
      </c>
      <c r="AE79" s="246">
        <v>2.0786452032462899</v>
      </c>
      <c r="AF79" s="246">
        <v>2.1115690122656714</v>
      </c>
      <c r="AG79" s="246">
        <v>2.0798350752722121</v>
      </c>
      <c r="AH79" s="234">
        <v>1.9999999999999896E-2</v>
      </c>
    </row>
    <row r="80" spans="1:34" x14ac:dyDescent="0.35">
      <c r="A80" s="9">
        <v>2060</v>
      </c>
      <c r="B80" s="257">
        <v>0.02</v>
      </c>
      <c r="C80" s="258">
        <v>2.0077437977189776</v>
      </c>
      <c r="D80" s="258">
        <v>2.0402699603739762</v>
      </c>
      <c r="E80" s="259">
        <v>2.006161070158337</v>
      </c>
      <c r="F80" s="257">
        <v>2.0000000000000424E-2</v>
      </c>
      <c r="H80" s="8">
        <v>2060</v>
      </c>
      <c r="I80" s="234">
        <v>2.1000000000000001E-2</v>
      </c>
      <c r="J80" s="235">
        <v>2.0696693731174105</v>
      </c>
      <c r="K80" s="235">
        <v>2.1071354325261171</v>
      </c>
      <c r="L80" s="236">
        <v>2.0696693731174101</v>
      </c>
      <c r="M80" s="234">
        <v>2.1000000000000005E-2</v>
      </c>
      <c r="O80" s="8">
        <v>2060</v>
      </c>
      <c r="P80" s="234">
        <v>2.1000000000000001E-2</v>
      </c>
      <c r="Q80" s="235">
        <v>2.1638476082717455</v>
      </c>
      <c r="R80" s="235">
        <v>2.1956063556646996</v>
      </c>
      <c r="S80" s="236">
        <v>2.1604594146810432</v>
      </c>
      <c r="T80" s="234">
        <v>2.0999999999999765E-2</v>
      </c>
      <c r="U80" s="1"/>
      <c r="V80" s="8">
        <v>2060</v>
      </c>
      <c r="W80" s="234">
        <v>0.02</v>
      </c>
      <c r="X80" s="246">
        <v>2.0806850905900194</v>
      </c>
      <c r="Y80" s="246">
        <v>2.11497245975273</v>
      </c>
      <c r="Z80" s="246">
        <v>2.0806850905900194</v>
      </c>
      <c r="AA80" s="234">
        <v>1.999999999999991E-2</v>
      </c>
      <c r="AB80" s="1"/>
      <c r="AC80" s="8">
        <v>2060</v>
      </c>
      <c r="AD80" s="234">
        <v>0.02</v>
      </c>
      <c r="AE80" s="246">
        <v>2.1202181073112154</v>
      </c>
      <c r="AF80" s="246">
        <v>2.1538003925109845</v>
      </c>
      <c r="AG80" s="246">
        <v>2.1214317767776558</v>
      </c>
      <c r="AH80" s="234">
        <v>1.999999999999974E-2</v>
      </c>
    </row>
    <row r="81" spans="1:6" x14ac:dyDescent="0.35">
      <c r="A81" s="9">
        <v>2061</v>
      </c>
      <c r="B81" s="257">
        <v>0.02</v>
      </c>
      <c r="C81" s="258">
        <v>2.0478986736733571</v>
      </c>
      <c r="D81" s="258">
        <v>2.0810753595814555</v>
      </c>
      <c r="E81" s="259">
        <v>2.0462842915615034</v>
      </c>
      <c r="F81" s="257">
        <v>1.999999999999982E-2</v>
      </c>
    </row>
    <row r="82" spans="1:6" x14ac:dyDescent="0.35">
      <c r="A82" s="9">
        <v>2062</v>
      </c>
      <c r="B82" s="257">
        <v>0.02</v>
      </c>
      <c r="C82" s="258">
        <v>2.0888566471468244</v>
      </c>
      <c r="D82" s="258">
        <v>2.1226968667730848</v>
      </c>
      <c r="E82" s="259">
        <v>2.0872099773927335</v>
      </c>
      <c r="F82" s="257">
        <v>2.0000000000000032E-2</v>
      </c>
    </row>
    <row r="83" spans="1:6" x14ac:dyDescent="0.35">
      <c r="A83" s="9">
        <v>2063</v>
      </c>
      <c r="B83" s="257">
        <v>0.02</v>
      </c>
      <c r="C83" s="258">
        <v>2.1306337800897608</v>
      </c>
      <c r="D83" s="258">
        <v>2.1651508041085465</v>
      </c>
      <c r="E83" s="259">
        <v>2.1289541769405882</v>
      </c>
      <c r="F83" s="257">
        <v>2.0000000000000007E-2</v>
      </c>
    </row>
    <row r="84" spans="1:6" x14ac:dyDescent="0.35">
      <c r="A84" s="9">
        <v>2064</v>
      </c>
      <c r="B84" s="257">
        <v>0.02</v>
      </c>
      <c r="C84" s="258">
        <v>2.1732464556915563</v>
      </c>
      <c r="D84" s="258">
        <v>2.2084538201907176</v>
      </c>
      <c r="E84" s="259">
        <v>2.1715332604794</v>
      </c>
      <c r="F84" s="257">
        <v>2.0000000000000011E-2</v>
      </c>
    </row>
    <row r="85" spans="1:6" x14ac:dyDescent="0.35">
      <c r="A85" s="9">
        <v>2065</v>
      </c>
      <c r="B85" s="257">
        <v>0.02</v>
      </c>
      <c r="C85" s="258">
        <v>2.2167113848053872</v>
      </c>
      <c r="D85" s="258">
        <v>2.2526228965945321</v>
      </c>
      <c r="E85" s="259">
        <v>2.2149639256889881</v>
      </c>
      <c r="F85" s="257">
        <v>2.0000000000000073E-2</v>
      </c>
    </row>
    <row r="86" spans="1:6" x14ac:dyDescent="0.35">
      <c r="A86" s="9">
        <v>2066</v>
      </c>
      <c r="B86" s="257">
        <v>0.02</v>
      </c>
      <c r="C86" s="258">
        <v>2.2610456125014955</v>
      </c>
      <c r="D86" s="258">
        <v>2.2976753545264232</v>
      </c>
      <c r="E86" s="259">
        <v>2.2592632042027687</v>
      </c>
      <c r="F86" s="257">
        <v>2.0000000000000365E-2</v>
      </c>
    </row>
    <row r="87" spans="1:6" x14ac:dyDescent="0.35">
      <c r="A87" s="9">
        <v>2067</v>
      </c>
      <c r="B87" s="257">
        <v>0.02</v>
      </c>
      <c r="C87" s="258">
        <v>2.3062665247515253</v>
      </c>
      <c r="D87" s="258">
        <v>2.3436288616169514</v>
      </c>
      <c r="E87" s="259">
        <v>2.3044484682868234</v>
      </c>
      <c r="F87" s="257">
        <v>1.9999999999999681E-2</v>
      </c>
    </row>
    <row r="88" spans="1:6" x14ac:dyDescent="0.35">
      <c r="A88" s="9">
        <v>2068</v>
      </c>
      <c r="B88" s="257">
        <v>0.02</v>
      </c>
      <c r="C88" s="258">
        <v>2.3523918552465557</v>
      </c>
      <c r="D88" s="258">
        <v>2.3905014388492902</v>
      </c>
      <c r="E88" s="259">
        <v>2.3505374376525601</v>
      </c>
      <c r="F88" s="257">
        <v>2.0000000000000101E-2</v>
      </c>
    </row>
    <row r="89" spans="1:6" x14ac:dyDescent="0.35">
      <c r="A89" s="9">
        <v>2069</v>
      </c>
      <c r="B89" s="257">
        <v>0.02</v>
      </c>
      <c r="C89" s="258">
        <v>2.3994396923514869</v>
      </c>
      <c r="D89" s="258">
        <v>2.438311467626276</v>
      </c>
      <c r="E89" s="259">
        <v>2.397548186405611</v>
      </c>
      <c r="F89" s="257">
        <v>1.9999999999999869E-2</v>
      </c>
    </row>
    <row r="90" spans="1:6" x14ac:dyDescent="0.35">
      <c r="A90" s="9">
        <v>2070</v>
      </c>
      <c r="B90" s="257">
        <v>0.02</v>
      </c>
      <c r="C90" s="258">
        <v>2.4474284861985165</v>
      </c>
      <c r="D90" s="258">
        <v>2.4870776969788015</v>
      </c>
      <c r="E90" s="259">
        <v>2.4454991501337231</v>
      </c>
      <c r="F90" s="257">
        <v>1.9999999999999966E-2</v>
      </c>
    </row>
    <row r="91" spans="1:6" x14ac:dyDescent="0.35">
      <c r="A91" s="9">
        <v>2071</v>
      </c>
      <c r="B91" s="257">
        <v>0.02</v>
      </c>
      <c r="C91" s="258">
        <v>2.4963770559224869</v>
      </c>
      <c r="D91" s="258">
        <v>2.5368192509183776</v>
      </c>
      <c r="E91" s="259">
        <v>2.4944091331363976</v>
      </c>
      <c r="F91" s="257">
        <v>0.02</v>
      </c>
    </row>
    <row r="92" spans="1:6" x14ac:dyDescent="0.35">
      <c r="A92" s="9">
        <v>2072</v>
      </c>
      <c r="B92" s="257">
        <v>0.02</v>
      </c>
      <c r="C92" s="258">
        <v>2.5463045970409368</v>
      </c>
      <c r="D92" s="258">
        <v>2.5875556359367455</v>
      </c>
      <c r="E92" s="259">
        <v>2.5442973157991262</v>
      </c>
      <c r="F92" s="257">
        <v>2.0000000000000281E-2</v>
      </c>
    </row>
    <row r="93" spans="1:6" x14ac:dyDescent="0.35">
      <c r="A93" s="9">
        <v>2073</v>
      </c>
      <c r="B93" s="257">
        <v>0.02</v>
      </c>
      <c r="C93" s="258">
        <v>2.5972306889817554</v>
      </c>
      <c r="D93" s="258">
        <v>2.6393067486554802</v>
      </c>
      <c r="E93" s="259">
        <v>2.5951832621151083</v>
      </c>
      <c r="F93" s="257">
        <v>1.999999999999983E-2</v>
      </c>
    </row>
    <row r="94" spans="1:6" x14ac:dyDescent="0.35">
      <c r="A94" s="9">
        <v>2074</v>
      </c>
      <c r="B94" s="257">
        <v>0.02</v>
      </c>
      <c r="C94" s="258">
        <v>2.6491753027613907</v>
      </c>
      <c r="D94" s="258">
        <v>2.69209288362859</v>
      </c>
      <c r="E94" s="259">
        <v>2.6470869273574107</v>
      </c>
      <c r="F94" s="257">
        <v>2.0000000000000087E-2</v>
      </c>
    </row>
    <row r="95" spans="1:6" x14ac:dyDescent="0.35">
      <c r="A95" s="9">
        <v>2075</v>
      </c>
      <c r="B95" s="257">
        <v>0.02</v>
      </c>
      <c r="C95" s="258">
        <v>2.7021588088166184</v>
      </c>
      <c r="D95" s="258">
        <v>2.7459347413011619</v>
      </c>
      <c r="E95" s="259">
        <v>2.7000286659045591</v>
      </c>
      <c r="F95" s="257">
        <v>2.0000000000000091E-2</v>
      </c>
    </row>
    <row r="96" spans="1:6" x14ac:dyDescent="0.35">
      <c r="A96" s="9">
        <v>2076</v>
      </c>
      <c r="B96" s="257">
        <v>0.02</v>
      </c>
      <c r="C96" s="258">
        <v>2.7562019849929507</v>
      </c>
      <c r="D96" s="258">
        <v>2.8008534361271846</v>
      </c>
      <c r="E96" s="259">
        <v>2.7540292392226497</v>
      </c>
      <c r="F96" s="257">
        <v>1.9999999999999785E-2</v>
      </c>
    </row>
    <row r="97" spans="1:6" x14ac:dyDescent="0.35">
      <c r="A97" s="9">
        <v>2077</v>
      </c>
      <c r="B97" s="257">
        <v>0.02</v>
      </c>
      <c r="C97" s="258">
        <v>2.8113260246928098</v>
      </c>
      <c r="D97" s="258">
        <v>2.8568705048497285</v>
      </c>
      <c r="E97" s="259">
        <v>2.8091098240071029</v>
      </c>
      <c r="F97" s="257">
        <v>2.0000000000000039E-2</v>
      </c>
    </row>
    <row r="98" spans="1:6" x14ac:dyDescent="0.35">
      <c r="A98" s="9">
        <v>2078</v>
      </c>
      <c r="B98" s="257">
        <v>0.02</v>
      </c>
      <c r="C98" s="258">
        <v>2.8675525451866664</v>
      </c>
      <c r="D98" s="258">
        <v>2.9140079149467235</v>
      </c>
      <c r="E98" s="259">
        <v>2.8652920204872454</v>
      </c>
      <c r="F98" s="257">
        <v>2.0000000000000177E-2</v>
      </c>
    </row>
    <row r="99" spans="1:6" x14ac:dyDescent="0.35">
      <c r="A99" s="9">
        <v>2079</v>
      </c>
      <c r="B99" s="257">
        <v>0.02</v>
      </c>
      <c r="C99" s="258">
        <v>2.9249035960903997</v>
      </c>
      <c r="D99" s="258">
        <v>2.9722880732456582</v>
      </c>
      <c r="E99" s="259">
        <v>2.9225978608969907</v>
      </c>
      <c r="F99" s="257">
        <v>2.0000000000000132E-2</v>
      </c>
    </row>
    <row r="100" spans="1:6" x14ac:dyDescent="0.35">
      <c r="A100" s="9">
        <v>2080</v>
      </c>
      <c r="B100" s="257">
        <v>0.02</v>
      </c>
      <c r="C100" s="258">
        <v>2.983401668012208</v>
      </c>
      <c r="D100" s="258">
        <v>3.0317338347105713</v>
      </c>
      <c r="E100" s="259">
        <v>2.9810498181149305</v>
      </c>
      <c r="F100" s="257">
        <v>2.0000000000000007E-2</v>
      </c>
    </row>
  </sheetData>
  <mergeCells count="4">
    <mergeCell ref="H1:M1"/>
    <mergeCell ref="O1:T1"/>
    <mergeCell ref="V1:AA1"/>
    <mergeCell ref="AC1:AH1"/>
  </mergeCells>
  <conditionalFormatting sqref="A2">
    <cfRule type="cellIs" dxfId="49" priority="4" stopIfTrue="1" operator="equal">
      <formula>"army"</formula>
    </cfRule>
    <cfRule type="cellIs" dxfId="48" priority="5" stopIfTrue="1" operator="equal">
      <formula>"navy"</formula>
    </cfRule>
    <cfRule type="cellIs" dxfId="47" priority="6" stopIfTrue="1" operator="equal">
      <formula>"marine corps"</formula>
    </cfRule>
  </conditionalFormatting>
  <conditionalFormatting sqref="B2">
    <cfRule type="expression" dxfId="46" priority="2" stopIfTrue="1">
      <formula>$L$2=2</formula>
    </cfRule>
    <cfRule type="expression" dxfId="45" priority="3" stopIfTrue="1">
      <formula>$L$2=3</formula>
    </cfRule>
  </conditionalFormatting>
  <conditionalFormatting sqref="B2:F2">
    <cfRule type="expression" dxfId="44" priority="1" stopIfTrue="1">
      <formula>$L2=1</formula>
    </cfRule>
  </conditionalFormatting>
  <conditionalFormatting sqref="C2:F2">
    <cfRule type="expression" dxfId="43" priority="7" stopIfTrue="1">
      <formula>$L$2=2</formula>
    </cfRule>
    <cfRule type="expression" dxfId="42" priority="8" stopIfTrue="1">
      <formula>$L$2=3</formula>
    </cfRule>
  </conditionalFormatting>
  <conditionalFormatting sqref="H2">
    <cfRule type="cellIs" dxfId="41" priority="47" stopIfTrue="1" operator="equal">
      <formula>"navy"</formula>
    </cfRule>
    <cfRule type="cellIs" dxfId="40" priority="46" stopIfTrue="1" operator="equal">
      <formula>"army"</formula>
    </cfRule>
    <cfRule type="cellIs" dxfId="39" priority="48" stopIfTrue="1" operator="equal">
      <formula>"marine corps"</formula>
    </cfRule>
  </conditionalFormatting>
  <conditionalFormatting sqref="I2">
    <cfRule type="expression" dxfId="38" priority="45" stopIfTrue="1">
      <formula>$Q$2=3</formula>
    </cfRule>
    <cfRule type="expression" dxfId="37" priority="44" stopIfTrue="1">
      <formula>$Q$2=2</formula>
    </cfRule>
  </conditionalFormatting>
  <conditionalFormatting sqref="I2:M2">
    <cfRule type="expression" dxfId="36" priority="43" stopIfTrue="1">
      <formula>$Q2=1</formula>
    </cfRule>
  </conditionalFormatting>
  <conditionalFormatting sqref="J2:M2">
    <cfRule type="expression" dxfId="35" priority="49" stopIfTrue="1">
      <formula>$Q$2=2</formula>
    </cfRule>
    <cfRule type="expression" dxfId="34" priority="50" stopIfTrue="1">
      <formula>$Q$2=3</formula>
    </cfRule>
  </conditionalFormatting>
  <conditionalFormatting sqref="O2">
    <cfRule type="cellIs" dxfId="33" priority="38" stopIfTrue="1" operator="equal">
      <formula>"army"</formula>
    </cfRule>
    <cfRule type="cellIs" dxfId="32" priority="40" stopIfTrue="1" operator="equal">
      <formula>"marine corps"</formula>
    </cfRule>
    <cfRule type="cellIs" dxfId="31" priority="39" stopIfTrue="1" operator="equal">
      <formula>"navy"</formula>
    </cfRule>
  </conditionalFormatting>
  <conditionalFormatting sqref="P2">
    <cfRule type="expression" dxfId="30" priority="36" stopIfTrue="1">
      <formula>$S$2=2</formula>
    </cfRule>
    <cfRule type="expression" dxfId="29" priority="37" stopIfTrue="1">
      <formula>$S$2=3</formula>
    </cfRule>
  </conditionalFormatting>
  <conditionalFormatting sqref="P2:T2">
    <cfRule type="expression" dxfId="28" priority="35" stopIfTrue="1">
      <formula>$S2=1</formula>
    </cfRule>
  </conditionalFormatting>
  <conditionalFormatting sqref="Q2:T2">
    <cfRule type="expression" dxfId="27" priority="42" stopIfTrue="1">
      <formula>$S$2=3</formula>
    </cfRule>
    <cfRule type="expression" dxfId="26" priority="41" stopIfTrue="1">
      <formula>$S$2=2</formula>
    </cfRule>
  </conditionalFormatting>
  <conditionalFormatting sqref="V1">
    <cfRule type="expression" dxfId="25" priority="10" stopIfTrue="1">
      <formula>$S$2=2</formula>
    </cfRule>
    <cfRule type="expression" dxfId="24" priority="11" stopIfTrue="1">
      <formula>$S$2=3</formula>
    </cfRule>
    <cfRule type="expression" dxfId="23" priority="9" stopIfTrue="1">
      <formula>$S$2=1</formula>
    </cfRule>
  </conditionalFormatting>
  <conditionalFormatting sqref="V2">
    <cfRule type="cellIs" dxfId="22" priority="17" stopIfTrue="1" operator="equal">
      <formula>"army"</formula>
    </cfRule>
    <cfRule type="cellIs" dxfId="21" priority="18" stopIfTrue="1" operator="equal">
      <formula>"navy"</formula>
    </cfRule>
    <cfRule type="cellIs" dxfId="20" priority="19" stopIfTrue="1" operator="equal">
      <formula>"marine corps"</formula>
    </cfRule>
  </conditionalFormatting>
  <conditionalFormatting sqref="V5:V80">
    <cfRule type="cellIs" dxfId="19" priority="15" stopIfTrue="1" operator="equal">
      <formula>$K$2</formula>
    </cfRule>
  </conditionalFormatting>
  <conditionalFormatting sqref="W2">
    <cfRule type="expression" dxfId="18" priority="13" stopIfTrue="1">
      <formula>$S$2=2</formula>
    </cfRule>
    <cfRule type="expression" dxfId="17" priority="14" stopIfTrue="1">
      <formula>$S$2=3</formula>
    </cfRule>
  </conditionalFormatting>
  <conditionalFormatting sqref="W2:AA2">
    <cfRule type="expression" dxfId="16" priority="12" stopIfTrue="1">
      <formula>$S2=1</formula>
    </cfRule>
  </conditionalFormatting>
  <conditionalFormatting sqref="W5:AA80">
    <cfRule type="cellIs" dxfId="15" priority="16" stopIfTrue="1" operator="equal">
      <formula>1</formula>
    </cfRule>
  </conditionalFormatting>
  <conditionalFormatting sqref="X2:AA2">
    <cfRule type="expression" dxfId="14" priority="21" stopIfTrue="1">
      <formula>$S$2=3</formula>
    </cfRule>
    <cfRule type="expression" dxfId="13" priority="20" stopIfTrue="1">
      <formula>$S$2=2</formula>
    </cfRule>
  </conditionalFormatting>
  <conditionalFormatting sqref="AC1">
    <cfRule type="expression" dxfId="12" priority="29" stopIfTrue="1">
      <formula>#REF!=3</formula>
    </cfRule>
    <cfRule type="expression" dxfId="11" priority="28" stopIfTrue="1">
      <formula>#REF!=2</formula>
    </cfRule>
    <cfRule type="expression" dxfId="10" priority="27" stopIfTrue="1">
      <formula>#REF!=1</formula>
    </cfRule>
  </conditionalFormatting>
  <conditionalFormatting sqref="AC2">
    <cfRule type="cellIs" dxfId="9" priority="25" stopIfTrue="1" operator="equal">
      <formula>"navy"</formula>
    </cfRule>
    <cfRule type="cellIs" dxfId="8" priority="24" stopIfTrue="1" operator="equal">
      <formula>"army"</formula>
    </cfRule>
    <cfRule type="cellIs" dxfId="7" priority="26" stopIfTrue="1" operator="equal">
      <formula>"marine corps"</formula>
    </cfRule>
  </conditionalFormatting>
  <conditionalFormatting sqref="AC5:AC80">
    <cfRule type="cellIs" dxfId="6" priority="22" stopIfTrue="1" operator="equal">
      <formula>$Y$2</formula>
    </cfRule>
  </conditionalFormatting>
  <conditionalFormatting sqref="AD2">
    <cfRule type="expression" dxfId="5" priority="32" stopIfTrue="1">
      <formula>#REF!=3</formula>
    </cfRule>
    <cfRule type="expression" dxfId="4" priority="31" stopIfTrue="1">
      <formula>#REF!=2</formula>
    </cfRule>
  </conditionalFormatting>
  <conditionalFormatting sqref="AD2:AH2">
    <cfRule type="expression" dxfId="3" priority="30" stopIfTrue="1">
      <formula>#REF!=1</formula>
    </cfRule>
  </conditionalFormatting>
  <conditionalFormatting sqref="AD5:AH80">
    <cfRule type="cellIs" dxfId="2" priority="23" stopIfTrue="1" operator="equal">
      <formula>1</formula>
    </cfRule>
  </conditionalFormatting>
  <conditionalFormatting sqref="AE2:AH2">
    <cfRule type="expression" dxfId="1" priority="33" stopIfTrue="1">
      <formula>#REF!=2</formula>
    </cfRule>
    <cfRule type="expression" dxfId="0" priority="34" stopIfTrue="1">
      <formula>#REF!=3</formula>
    </cfRule>
  </conditionalFormatting>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2B04-E871-4F51-BDFD-A83D685484C3}">
  <dimension ref="A1:AS69"/>
  <sheetViews>
    <sheetView topLeftCell="A29" workbookViewId="0">
      <selection activeCell="B30" sqref="B30"/>
    </sheetView>
  </sheetViews>
  <sheetFormatPr defaultRowHeight="14.5" x14ac:dyDescent="0.35"/>
  <cols>
    <col min="1" max="1" width="10.81640625" customWidth="1"/>
    <col min="2" max="3" width="12" bestFit="1" customWidth="1"/>
    <col min="4" max="6" width="11.81640625" bestFit="1" customWidth="1"/>
    <col min="7" max="7" width="13.26953125" bestFit="1" customWidth="1"/>
    <col min="8" max="9" width="11.81640625" bestFit="1" customWidth="1"/>
    <col min="10" max="11" width="9.453125" bestFit="1" customWidth="1"/>
    <col min="12" max="12" width="11.81640625" bestFit="1" customWidth="1"/>
    <col min="13" max="13" width="11.453125" bestFit="1" customWidth="1"/>
  </cols>
  <sheetData>
    <row r="1" spans="1:14" ht="15" thickBot="1" x14ac:dyDescent="0.4"/>
    <row r="2" spans="1:14" x14ac:dyDescent="0.35">
      <c r="A2" s="297" t="s">
        <v>31</v>
      </c>
      <c r="B2" s="298"/>
      <c r="C2" s="298"/>
      <c r="D2" s="298"/>
      <c r="E2" s="298"/>
      <c r="F2" s="298"/>
      <c r="G2" s="298"/>
      <c r="H2" s="298"/>
      <c r="I2" s="298"/>
      <c r="J2" s="298"/>
      <c r="K2" s="298"/>
      <c r="L2" s="298"/>
      <c r="M2" s="298"/>
      <c r="N2" s="299"/>
    </row>
    <row r="3" spans="1:14" x14ac:dyDescent="0.35">
      <c r="A3" s="156" t="s">
        <v>1</v>
      </c>
      <c r="B3" s="4" t="s">
        <v>2</v>
      </c>
      <c r="C3" s="300" t="s">
        <v>3</v>
      </c>
      <c r="D3" s="300"/>
      <c r="E3" s="300"/>
      <c r="F3" s="300" t="s">
        <v>4</v>
      </c>
      <c r="G3" s="300"/>
      <c r="H3" s="300"/>
      <c r="I3" s="300" t="s">
        <v>5</v>
      </c>
      <c r="J3" s="300"/>
      <c r="K3" s="300"/>
      <c r="L3" s="300"/>
      <c r="M3" s="4"/>
      <c r="N3" s="5"/>
    </row>
    <row r="4" spans="1:14" x14ac:dyDescent="0.35">
      <c r="A4" s="156"/>
      <c r="B4" s="4" t="s">
        <v>7</v>
      </c>
      <c r="C4" s="4" t="s">
        <v>7</v>
      </c>
      <c r="D4" s="4" t="s">
        <v>8</v>
      </c>
      <c r="E4" s="4" t="s">
        <v>9</v>
      </c>
      <c r="F4" s="4" t="s">
        <v>7</v>
      </c>
      <c r="G4" s="4" t="s">
        <v>10</v>
      </c>
      <c r="H4" s="4" t="s">
        <v>9</v>
      </c>
      <c r="I4" s="4" t="s">
        <v>7</v>
      </c>
      <c r="J4" s="4" t="s">
        <v>8</v>
      </c>
      <c r="K4" s="4" t="s">
        <v>11</v>
      </c>
      <c r="L4" s="4" t="s">
        <v>9</v>
      </c>
      <c r="M4" s="4" t="s">
        <v>32</v>
      </c>
      <c r="N4" s="5" t="s">
        <v>33</v>
      </c>
    </row>
    <row r="5" spans="1:14" x14ac:dyDescent="0.35">
      <c r="A5" s="156" t="s">
        <v>13</v>
      </c>
      <c r="B5" s="171">
        <v>5784.4389647933895</v>
      </c>
      <c r="C5" s="171">
        <v>5784.4389647933895</v>
      </c>
      <c r="D5" s="171">
        <v>196.99035576923075</v>
      </c>
      <c r="E5" s="171">
        <v>5981.42932056262</v>
      </c>
      <c r="F5" s="171">
        <v>5784.4389647933895</v>
      </c>
      <c r="G5" s="171">
        <v>204.60972115384612</v>
      </c>
      <c r="H5" s="171">
        <v>5989.0486859472358</v>
      </c>
      <c r="I5" s="171">
        <v>5784.4389647933895</v>
      </c>
      <c r="J5" s="171">
        <v>196.99035576923075</v>
      </c>
      <c r="K5" s="171">
        <v>239.2571728225048</v>
      </c>
      <c r="L5" s="171">
        <v>6220.6864933851248</v>
      </c>
      <c r="M5" s="171">
        <f>L15</f>
        <v>6417.5199669988779</v>
      </c>
      <c r="N5" s="157">
        <f>L5/M5-1</f>
        <v>-3.0671267814660341E-2</v>
      </c>
    </row>
    <row r="6" spans="1:14" x14ac:dyDescent="0.35">
      <c r="A6" s="156" t="s">
        <v>14</v>
      </c>
      <c r="B6" s="171">
        <v>2644.8604353973433</v>
      </c>
      <c r="C6" s="171">
        <v>2644.8604353973433</v>
      </c>
      <c r="D6" s="171">
        <v>196.99035576923075</v>
      </c>
      <c r="E6" s="171">
        <v>2841.8507911665738</v>
      </c>
      <c r="F6" s="171">
        <v>2644.8604353973433</v>
      </c>
      <c r="G6" s="171">
        <v>204.60972115384612</v>
      </c>
      <c r="H6" s="171">
        <v>2849.4701565511896</v>
      </c>
      <c r="I6" s="171">
        <v>2644.8604353973433</v>
      </c>
      <c r="J6" s="171">
        <v>196.99035576923075</v>
      </c>
      <c r="K6" s="171">
        <v>113.67403164666295</v>
      </c>
      <c r="L6" s="171">
        <v>2955.5248228132368</v>
      </c>
      <c r="M6" s="171">
        <f t="shared" ref="M6:M10" si="0">L16</f>
        <v>3204.1030358773764</v>
      </c>
      <c r="N6" s="157">
        <f t="shared" ref="N6:N10" si="1">L6/M6-1</f>
        <v>-7.7581217045996631E-2</v>
      </c>
    </row>
    <row r="7" spans="1:14" x14ac:dyDescent="0.35">
      <c r="A7" s="156" t="s">
        <v>15</v>
      </c>
      <c r="B7" s="171">
        <v>2837.6862475659855</v>
      </c>
      <c r="C7" s="171">
        <v>2837.6862475659855</v>
      </c>
      <c r="D7" s="171">
        <v>261.49873557692308</v>
      </c>
      <c r="E7" s="171">
        <v>3099.1849831429085</v>
      </c>
      <c r="F7" s="171">
        <v>2837.6862475659855</v>
      </c>
      <c r="G7" s="171">
        <v>272.92778365384612</v>
      </c>
      <c r="H7" s="171">
        <v>3110.6140312198318</v>
      </c>
      <c r="I7" s="171">
        <v>2837.6862475659855</v>
      </c>
      <c r="J7" s="171">
        <v>261.49873557692308</v>
      </c>
      <c r="K7" s="171">
        <v>123.96739932571634</v>
      </c>
      <c r="L7" s="171">
        <v>3223.1523824686251</v>
      </c>
      <c r="M7" s="171">
        <f t="shared" si="0"/>
        <v>4124.0238527932124</v>
      </c>
      <c r="N7" s="160">
        <f t="shared" si="1"/>
        <v>-0.21844477686869457</v>
      </c>
    </row>
    <row r="8" spans="1:14" x14ac:dyDescent="0.35">
      <c r="A8" s="156" t="s">
        <v>16</v>
      </c>
      <c r="B8" s="171">
        <v>8931.1407128040246</v>
      </c>
      <c r="C8" s="171">
        <v>8931.1407128040246</v>
      </c>
      <c r="D8" s="171">
        <v>326.00711538461536</v>
      </c>
      <c r="E8" s="171">
        <v>9257.1478281886393</v>
      </c>
      <c r="F8" s="171">
        <v>8931.1407128040246</v>
      </c>
      <c r="G8" s="171">
        <v>341.24584615384612</v>
      </c>
      <c r="H8" s="171">
        <v>9272.3865589578709</v>
      </c>
      <c r="I8" s="171">
        <v>8931.1407128040246</v>
      </c>
      <c r="J8" s="171">
        <v>326.00711538461536</v>
      </c>
      <c r="K8" s="171">
        <v>370.2859131275456</v>
      </c>
      <c r="L8" s="171">
        <v>9627.4337413161848</v>
      </c>
      <c r="M8" s="171">
        <f t="shared" si="0"/>
        <v>13098.175461294544</v>
      </c>
      <c r="N8" s="160">
        <f t="shared" si="1"/>
        <v>-0.26497902171447418</v>
      </c>
    </row>
    <row r="9" spans="1:14" x14ac:dyDescent="0.35">
      <c r="A9" s="156" t="s">
        <v>17</v>
      </c>
      <c r="B9" s="171">
        <v>5001.8649466470624</v>
      </c>
      <c r="C9" s="171">
        <v>5001.8649466470624</v>
      </c>
      <c r="D9" s="171">
        <v>261.49873557692308</v>
      </c>
      <c r="E9" s="171">
        <v>5263.363682223986</v>
      </c>
      <c r="F9" s="171">
        <v>5001.8649466470624</v>
      </c>
      <c r="G9" s="171">
        <v>272.92778365384612</v>
      </c>
      <c r="H9" s="171">
        <v>5274.7927303009083</v>
      </c>
      <c r="I9" s="171">
        <v>5001.8649466470624</v>
      </c>
      <c r="J9" s="171">
        <v>261.49873557692308</v>
      </c>
      <c r="K9" s="171">
        <v>210.53454728895943</v>
      </c>
      <c r="L9" s="171">
        <v>5473.8982295129454</v>
      </c>
      <c r="M9" s="171">
        <f t="shared" si="0"/>
        <v>6402.7364958254029</v>
      </c>
      <c r="N9" s="157">
        <f t="shared" si="1"/>
        <v>-0.14506895089592742</v>
      </c>
    </row>
    <row r="10" spans="1:14" ht="15" thickBot="1" x14ac:dyDescent="0.4">
      <c r="A10" s="158" t="s">
        <v>34</v>
      </c>
      <c r="B10" s="172">
        <v>5206.0962955064533</v>
      </c>
      <c r="C10" s="172">
        <v>5206.0962955064533</v>
      </c>
      <c r="D10" s="172">
        <v>261.49873557692308</v>
      </c>
      <c r="E10" s="172">
        <v>5467.5950310833759</v>
      </c>
      <c r="F10" s="172">
        <v>5206.0962955064533</v>
      </c>
      <c r="G10" s="172">
        <v>272.92778365384612</v>
      </c>
      <c r="H10" s="172">
        <v>5479.0240791602992</v>
      </c>
      <c r="I10" s="172">
        <v>5206.0962955064533</v>
      </c>
      <c r="J10" s="172">
        <v>261.49873557692308</v>
      </c>
      <c r="K10" s="172">
        <v>218.70380124333505</v>
      </c>
      <c r="L10" s="172">
        <v>5686.2988323267109</v>
      </c>
      <c r="M10" s="172">
        <f t="shared" si="0"/>
        <v>5541.9458986740747</v>
      </c>
      <c r="N10" s="159">
        <f t="shared" si="1"/>
        <v>2.6047337215466593E-2</v>
      </c>
    </row>
    <row r="11" spans="1:14" ht="15" thickBot="1" x14ac:dyDescent="0.4"/>
    <row r="12" spans="1:14" ht="15" thickBot="1" x14ac:dyDescent="0.4">
      <c r="A12" s="301" t="s">
        <v>35</v>
      </c>
      <c r="B12" s="302"/>
      <c r="C12" s="302"/>
      <c r="D12" s="302"/>
      <c r="E12" s="302"/>
      <c r="F12" s="302"/>
      <c r="G12" s="302"/>
      <c r="H12" s="302"/>
      <c r="I12" s="302"/>
      <c r="J12" s="302"/>
      <c r="K12" s="302"/>
      <c r="L12" s="303"/>
    </row>
    <row r="13" spans="1:14" ht="16" thickBot="1" x14ac:dyDescent="0.4">
      <c r="A13" s="145" t="s">
        <v>1</v>
      </c>
      <c r="B13" s="146" t="s">
        <v>2</v>
      </c>
      <c r="C13" s="293" t="s">
        <v>3</v>
      </c>
      <c r="D13" s="294"/>
      <c r="E13" s="295"/>
      <c r="F13" s="293" t="s">
        <v>4</v>
      </c>
      <c r="G13" s="294"/>
      <c r="H13" s="295"/>
      <c r="I13" s="293" t="s">
        <v>5</v>
      </c>
      <c r="J13" s="294"/>
      <c r="K13" s="294"/>
      <c r="L13" s="296"/>
    </row>
    <row r="14" spans="1:14" ht="15.5" x14ac:dyDescent="0.35">
      <c r="A14" s="147"/>
      <c r="B14" s="148" t="s">
        <v>7</v>
      </c>
      <c r="C14" s="148" t="s">
        <v>7</v>
      </c>
      <c r="D14" s="148" t="s">
        <v>8</v>
      </c>
      <c r="E14" s="149" t="s">
        <v>9</v>
      </c>
      <c r="F14" s="150" t="s">
        <v>7</v>
      </c>
      <c r="G14" s="148" t="s">
        <v>10</v>
      </c>
      <c r="H14" s="149" t="s">
        <v>9</v>
      </c>
      <c r="I14" s="150" t="s">
        <v>7</v>
      </c>
      <c r="J14" s="148" t="s">
        <v>8</v>
      </c>
      <c r="K14" s="148" t="s">
        <v>11</v>
      </c>
      <c r="L14" s="149" t="s">
        <v>9</v>
      </c>
    </row>
    <row r="15" spans="1:14" ht="15.5" x14ac:dyDescent="0.35">
      <c r="A15" s="151" t="s">
        <v>13</v>
      </c>
      <c r="B15" s="152">
        <f>'FY26 Summary'!B5</f>
        <v>5968.0589201912289</v>
      </c>
      <c r="C15" s="152">
        <f>'FY26 Summary'!C5</f>
        <v>5968.0589201912289</v>
      </c>
      <c r="D15" s="152">
        <f>'FY26 Summary'!D5</f>
        <v>202.63335576923075</v>
      </c>
      <c r="E15" s="152">
        <f>'FY26 Summary'!E5</f>
        <v>6170.6922759604595</v>
      </c>
      <c r="F15" s="152">
        <f>'FY26 Summary'!F5</f>
        <v>5968.0589201912289</v>
      </c>
      <c r="G15" s="152">
        <f>'FY26 Summary'!G5</f>
        <v>204.60972115384612</v>
      </c>
      <c r="H15" s="152">
        <f>'FY26 Summary'!H5</f>
        <v>6172.6686413450752</v>
      </c>
      <c r="I15" s="152">
        <f>'FY26 Summary'!I5</f>
        <v>5968.0589201912289</v>
      </c>
      <c r="J15" s="152">
        <f>'FY26 Summary'!J5</f>
        <v>202.63335576923075</v>
      </c>
      <c r="K15" s="152">
        <f>'FY26 Summary'!K5</f>
        <v>246.82769103841838</v>
      </c>
      <c r="L15" s="152">
        <f>'FY26 Summary'!L5</f>
        <v>6417.5199669988779</v>
      </c>
    </row>
    <row r="16" spans="1:14" ht="15.5" x14ac:dyDescent="0.35">
      <c r="A16" s="153" t="s">
        <v>14</v>
      </c>
      <c r="B16" s="152">
        <f>'FY26 Summary'!B6</f>
        <v>2878.2349479590162</v>
      </c>
      <c r="C16" s="152">
        <f>'FY26 Summary'!C6</f>
        <v>2878.2349479590162</v>
      </c>
      <c r="D16" s="152">
        <f>'FY26 Summary'!D6</f>
        <v>202.63335576923075</v>
      </c>
      <c r="E16" s="152">
        <f>'FY26 Summary'!E6</f>
        <v>3080.8683037282467</v>
      </c>
      <c r="F16" s="152">
        <f>'FY26 Summary'!F6</f>
        <v>2878.2349479590162</v>
      </c>
      <c r="G16" s="152">
        <f>'FY26 Summary'!G6</f>
        <v>204.60972115384612</v>
      </c>
      <c r="H16" s="152">
        <f>'FY26 Summary'!H6</f>
        <v>3082.8446691128624</v>
      </c>
      <c r="I16" s="152">
        <f>'FY26 Summary'!I6</f>
        <v>2878.2349479590162</v>
      </c>
      <c r="J16" s="152">
        <f>'FY26 Summary'!J6</f>
        <v>202.63335576923075</v>
      </c>
      <c r="K16" s="152">
        <f>'FY26 Summary'!K6</f>
        <v>123.23473214912987</v>
      </c>
      <c r="L16" s="152">
        <f>'FY26 Summary'!L6</f>
        <v>3204.1030358773764</v>
      </c>
    </row>
    <row r="17" spans="1:45" ht="15.5" x14ac:dyDescent="0.35">
      <c r="A17" s="153" t="s">
        <v>15</v>
      </c>
      <c r="B17" s="152">
        <f>'FY26 Summary'!B7</f>
        <v>3694.968310378089</v>
      </c>
      <c r="C17" s="152">
        <f>'FY26 Summary'!C7</f>
        <v>3694.968310378089</v>
      </c>
      <c r="D17" s="152">
        <f>'FY26 Summary'!D7</f>
        <v>270.43924038461535</v>
      </c>
      <c r="E17" s="152">
        <f>'FY26 Summary'!E7</f>
        <v>3965.4075507627044</v>
      </c>
      <c r="F17" s="152">
        <f>'FY26 Summary'!F7</f>
        <v>3694.968310378089</v>
      </c>
      <c r="G17" s="152">
        <f>'FY26 Summary'!G7</f>
        <v>272.92778365384612</v>
      </c>
      <c r="H17" s="152">
        <f>'FY26 Summary'!H7</f>
        <v>3967.8960940319353</v>
      </c>
      <c r="I17" s="152">
        <f>'FY26 Summary'!I7</f>
        <v>3694.968310378089</v>
      </c>
      <c r="J17" s="152">
        <f>'FY26 Summary'!J7</f>
        <v>270.43924038461535</v>
      </c>
      <c r="K17" s="152">
        <f>'FY26 Summary'!K7</f>
        <v>158.61630203050819</v>
      </c>
      <c r="L17" s="152">
        <f>'FY26 Summary'!L7</f>
        <v>4124.0238527932124</v>
      </c>
    </row>
    <row r="18" spans="1:45" ht="15.5" x14ac:dyDescent="0.35">
      <c r="A18" s="153" t="s">
        <v>16</v>
      </c>
      <c r="B18" s="152">
        <f>'FY26 Summary'!B8</f>
        <v>12256.154357013986</v>
      </c>
      <c r="C18" s="152">
        <f>'FY26 Summary'!C8</f>
        <v>12256.154357013986</v>
      </c>
      <c r="D18" s="152">
        <f>'FY26 Summary'!D8</f>
        <v>338.24512499999997</v>
      </c>
      <c r="E18" s="152">
        <f>'FY26 Summary'!E8</f>
        <v>12594.399482013985</v>
      </c>
      <c r="F18" s="152">
        <f>'FY26 Summary'!F8</f>
        <v>12256.154357013986</v>
      </c>
      <c r="G18" s="152">
        <f>'FY26 Summary'!G8</f>
        <v>341.24584615384612</v>
      </c>
      <c r="H18" s="152">
        <f>'FY26 Summary'!H8</f>
        <v>12597.400203167832</v>
      </c>
      <c r="I18" s="152">
        <f>'FY26 Summary'!I8</f>
        <v>12256.154357013986</v>
      </c>
      <c r="J18" s="152">
        <f>'FY26 Summary'!J8</f>
        <v>338.24512499999997</v>
      </c>
      <c r="K18" s="152">
        <f>'FY26 Summary'!K8</f>
        <v>503.7759792805594</v>
      </c>
      <c r="L18" s="152">
        <f>'FY26 Summary'!L8</f>
        <v>13098.175461294544</v>
      </c>
    </row>
    <row r="19" spans="1:45" ht="15.5" x14ac:dyDescent="0.35">
      <c r="A19" s="153" t="s">
        <v>17</v>
      </c>
      <c r="B19" s="152">
        <f>'FY26 Summary'!B9</f>
        <v>5886.0381594475029</v>
      </c>
      <c r="C19" s="152">
        <f>'FY26 Summary'!C9</f>
        <v>5886.0381594475029</v>
      </c>
      <c r="D19" s="152">
        <f>'FY26 Summary'!D9</f>
        <v>270.43924038461535</v>
      </c>
      <c r="E19" s="152">
        <f>'FY26 Summary'!E9</f>
        <v>6156.477399832118</v>
      </c>
      <c r="F19" s="152">
        <f>'FY26 Summary'!F9</f>
        <v>5886.0381594475029</v>
      </c>
      <c r="G19" s="152">
        <f>'FY26 Summary'!G9</f>
        <v>272.92778365384612</v>
      </c>
      <c r="H19" s="152">
        <f>'FY26 Summary'!H9</f>
        <v>6158.9659431013488</v>
      </c>
      <c r="I19" s="152">
        <f>'FY26 Summary'!I9</f>
        <v>5886.0381594475029</v>
      </c>
      <c r="J19" s="152">
        <f>'FY26 Summary'!J9</f>
        <v>270.43924038461535</v>
      </c>
      <c r="K19" s="152">
        <f>'FY26 Summary'!K9</f>
        <v>246.25909599328472</v>
      </c>
      <c r="L19" s="152">
        <f>'FY26 Summary'!L9</f>
        <v>6402.7364958254029</v>
      </c>
    </row>
    <row r="20" spans="1:45" ht="16" thickBot="1" x14ac:dyDescent="0.4">
      <c r="A20" s="154" t="s">
        <v>34</v>
      </c>
      <c r="B20" s="155">
        <f>'FY26 Summary'!B10</f>
        <v>5058.354892955841</v>
      </c>
      <c r="C20" s="155">
        <f>'FY26 Summary'!C10</f>
        <v>5058.354892955841</v>
      </c>
      <c r="D20" s="155">
        <f>'FY26 Summary'!D10</f>
        <v>270.43924038461535</v>
      </c>
      <c r="E20" s="155">
        <f>'FY26 Summary'!E10</f>
        <v>5328.794133340456</v>
      </c>
      <c r="F20" s="155">
        <f>'FY26 Summary'!F10</f>
        <v>5058.354892955841</v>
      </c>
      <c r="G20" s="155">
        <f>'FY26 Summary'!G10</f>
        <v>272.92778365384612</v>
      </c>
      <c r="H20" s="155">
        <f>'FY26 Summary'!H10</f>
        <v>5331.2826766096869</v>
      </c>
      <c r="I20" s="155">
        <f>'FY26 Summary'!I10</f>
        <v>5058.354892955841</v>
      </c>
      <c r="J20" s="155">
        <f>'FY26 Summary'!J10</f>
        <v>270.43924038461535</v>
      </c>
      <c r="K20" s="155">
        <f>'FY26 Summary'!K10</f>
        <v>213.15176533361824</v>
      </c>
      <c r="L20" s="155">
        <f>'FY26 Summary'!L10</f>
        <v>5541.9458986740747</v>
      </c>
    </row>
    <row r="23" spans="1:45" x14ac:dyDescent="0.35">
      <c r="A23" s="282" t="s">
        <v>36</v>
      </c>
      <c r="B23" s="282"/>
      <c r="C23" s="282"/>
      <c r="D23" s="282"/>
      <c r="F23" s="292" t="s">
        <v>37</v>
      </c>
      <c r="G23" s="292"/>
      <c r="H23" s="292"/>
      <c r="I23" s="292"/>
      <c r="K23" s="292" t="s">
        <v>38</v>
      </c>
      <c r="L23" s="292"/>
      <c r="M23" s="292"/>
      <c r="N23" s="292"/>
      <c r="O23" s="1"/>
      <c r="P23" s="292" t="s">
        <v>39</v>
      </c>
      <c r="Q23" s="292"/>
      <c r="R23" s="292"/>
      <c r="S23" s="292"/>
      <c r="T23" s="1"/>
      <c r="U23" s="292" t="s">
        <v>40</v>
      </c>
      <c r="V23" s="292"/>
      <c r="W23" s="292"/>
      <c r="X23" s="292"/>
      <c r="Y23" s="1"/>
      <c r="Z23" s="292" t="s">
        <v>41</v>
      </c>
      <c r="AA23" s="292"/>
      <c r="AB23" s="292"/>
      <c r="AC23" s="292"/>
      <c r="AD23" s="1"/>
      <c r="AE23" s="292" t="s">
        <v>42</v>
      </c>
      <c r="AF23" s="292"/>
      <c r="AG23" s="292"/>
      <c r="AH23" s="292"/>
      <c r="AI23" s="1"/>
      <c r="AJ23" s="292" t="s">
        <v>43</v>
      </c>
      <c r="AK23" s="292"/>
      <c r="AL23" s="292"/>
      <c r="AM23" s="292"/>
      <c r="AN23" s="1"/>
      <c r="AO23" s="292" t="s">
        <v>44</v>
      </c>
      <c r="AP23" s="292"/>
      <c r="AQ23" s="292"/>
      <c r="AR23" s="292"/>
      <c r="AS23" s="1"/>
    </row>
    <row r="24" spans="1:45" x14ac:dyDescent="0.35">
      <c r="A24" s="9" t="s">
        <v>1</v>
      </c>
      <c r="B24" s="9" t="s">
        <v>45</v>
      </c>
      <c r="C24" s="9" t="s">
        <v>46</v>
      </c>
      <c r="D24" s="9" t="s">
        <v>9</v>
      </c>
      <c r="F24" s="8" t="s">
        <v>1</v>
      </c>
      <c r="G24" s="8" t="s">
        <v>45</v>
      </c>
      <c r="H24" s="8" t="s">
        <v>46</v>
      </c>
      <c r="I24" s="8" t="s">
        <v>9</v>
      </c>
      <c r="K24" s="8" t="s">
        <v>1</v>
      </c>
      <c r="L24" s="8" t="s">
        <v>45</v>
      </c>
      <c r="M24" s="8" t="s">
        <v>46</v>
      </c>
      <c r="N24" s="8" t="s">
        <v>9</v>
      </c>
      <c r="O24" s="1"/>
      <c r="P24" s="8" t="s">
        <v>1</v>
      </c>
      <c r="Q24" s="8" t="s">
        <v>45</v>
      </c>
      <c r="R24" s="8" t="s">
        <v>46</v>
      </c>
      <c r="S24" s="8" t="s">
        <v>9</v>
      </c>
      <c r="T24" s="1"/>
      <c r="U24" s="8" t="s">
        <v>1</v>
      </c>
      <c r="V24" s="8" t="s">
        <v>45</v>
      </c>
      <c r="W24" s="8" t="s">
        <v>46</v>
      </c>
      <c r="X24" s="8" t="s">
        <v>9</v>
      </c>
      <c r="Y24" s="1"/>
      <c r="Z24" s="8" t="s">
        <v>1</v>
      </c>
      <c r="AA24" s="8" t="s">
        <v>45</v>
      </c>
      <c r="AB24" s="8" t="s">
        <v>46</v>
      </c>
      <c r="AC24" s="8" t="s">
        <v>9</v>
      </c>
      <c r="AD24" s="1"/>
      <c r="AE24" s="8" t="s">
        <v>1</v>
      </c>
      <c r="AF24" s="8" t="s">
        <v>45</v>
      </c>
      <c r="AG24" s="8" t="s">
        <v>46</v>
      </c>
      <c r="AH24" s="8" t="s">
        <v>9</v>
      </c>
      <c r="AI24" s="1"/>
      <c r="AJ24" s="8" t="s">
        <v>1</v>
      </c>
      <c r="AK24" s="8" t="s">
        <v>45</v>
      </c>
      <c r="AL24" s="8" t="s">
        <v>46</v>
      </c>
      <c r="AM24" s="8" t="s">
        <v>9</v>
      </c>
      <c r="AN24" s="1"/>
      <c r="AO24" s="8" t="s">
        <v>1</v>
      </c>
      <c r="AP24" s="8" t="s">
        <v>45</v>
      </c>
      <c r="AQ24" s="8" t="s">
        <v>46</v>
      </c>
      <c r="AR24" s="8" t="s">
        <v>9</v>
      </c>
      <c r="AS24" s="1"/>
    </row>
    <row r="25" spans="1:45" x14ac:dyDescent="0.35">
      <c r="A25" s="9" t="s">
        <v>13</v>
      </c>
      <c r="B25" s="137">
        <f>'FY26 O&amp;M'!D5</f>
        <v>393.28160400000002</v>
      </c>
      <c r="C25" s="137">
        <f>'FY26 O&amp;M'!E5</f>
        <v>5574.7773161912291</v>
      </c>
      <c r="D25" s="137">
        <f>'FY26 O&amp;M'!F5</f>
        <v>5968.0589201912289</v>
      </c>
      <c r="F25" s="161" t="s">
        <v>13</v>
      </c>
      <c r="G25" s="162">
        <v>430.78802399999995</v>
      </c>
      <c r="H25" s="162">
        <v>5353.6509407933891</v>
      </c>
      <c r="I25" s="162">
        <v>5784.4389647933895</v>
      </c>
      <c r="K25" s="161" t="s">
        <v>13</v>
      </c>
      <c r="L25" s="162">
        <v>377.207424</v>
      </c>
      <c r="M25" s="162">
        <v>4390.2365445905634</v>
      </c>
      <c r="N25" s="162">
        <v>4767.4439685905636</v>
      </c>
      <c r="O25" s="163"/>
      <c r="P25" s="8" t="s">
        <v>13</v>
      </c>
      <c r="Q25" s="164">
        <v>330.05649600000004</v>
      </c>
      <c r="R25" s="164">
        <v>3074.8254983313777</v>
      </c>
      <c r="S25" s="164">
        <v>3404.8819943313779</v>
      </c>
      <c r="T25" s="1"/>
      <c r="U25" s="8" t="s">
        <v>13</v>
      </c>
      <c r="V25" s="164">
        <v>474.72411599999998</v>
      </c>
      <c r="W25" s="164">
        <v>2868.2079333712954</v>
      </c>
      <c r="X25" s="164">
        <v>3342.9320493712953</v>
      </c>
      <c r="Y25" s="1"/>
      <c r="Z25" s="8" t="s">
        <v>13</v>
      </c>
      <c r="AA25" s="165">
        <v>301.12297200000006</v>
      </c>
      <c r="AB25" s="165">
        <v>2427.2674145332639</v>
      </c>
      <c r="AC25" s="165">
        <v>2728.3903865332641</v>
      </c>
      <c r="AD25" s="1"/>
      <c r="AE25" s="8" t="s">
        <v>13</v>
      </c>
      <c r="AF25" s="165">
        <v>319.34037599999999</v>
      </c>
      <c r="AG25" s="165">
        <v>2423.5193390869399</v>
      </c>
      <c r="AH25" s="165">
        <v>2742.85971508694</v>
      </c>
      <c r="AI25" s="1"/>
      <c r="AJ25" s="8" t="s">
        <v>13</v>
      </c>
      <c r="AK25" s="165">
        <v>266.831388</v>
      </c>
      <c r="AL25" s="165">
        <v>1939.836250136161</v>
      </c>
      <c r="AM25" s="165">
        <v>2206.6676381361608</v>
      </c>
      <c r="AN25" s="1"/>
      <c r="AO25" s="8" t="s">
        <v>13</v>
      </c>
      <c r="AP25" s="165">
        <v>184.94308540800003</v>
      </c>
      <c r="AQ25" s="166">
        <v>1962.8049496259036</v>
      </c>
      <c r="AR25" s="166">
        <v>2147.7480350339038</v>
      </c>
      <c r="AS25" s="1"/>
    </row>
    <row r="26" spans="1:45" x14ac:dyDescent="0.35">
      <c r="A26" s="9" t="s">
        <v>14</v>
      </c>
      <c r="B26" s="137">
        <f>'FY26 O&amp;M'!D6</f>
        <v>404.84871000000004</v>
      </c>
      <c r="C26" s="137">
        <f>'FY26 O&amp;M'!E6</f>
        <v>2473.3862379590159</v>
      </c>
      <c r="D26" s="137">
        <f>'FY26 O&amp;M'!F6</f>
        <v>2878.2349479590162</v>
      </c>
      <c r="F26" s="8" t="s">
        <v>14</v>
      </c>
      <c r="G26" s="164">
        <v>443.45826</v>
      </c>
      <c r="H26" s="164">
        <v>2201.4021753973434</v>
      </c>
      <c r="I26" s="164">
        <v>2644.8604353973433</v>
      </c>
      <c r="K26" s="167" t="s">
        <v>14</v>
      </c>
      <c r="L26" s="168">
        <v>388.30176000000006</v>
      </c>
      <c r="M26" s="168">
        <v>2247.6300304827419</v>
      </c>
      <c r="N26" s="168">
        <v>2635.9317904827421</v>
      </c>
      <c r="O26" s="1"/>
      <c r="P26" s="8" t="s">
        <v>14</v>
      </c>
      <c r="Q26" s="164">
        <v>339.76404000000002</v>
      </c>
      <c r="R26" s="164">
        <v>2812.2357055100383</v>
      </c>
      <c r="S26" s="164">
        <v>3151.9997455100383</v>
      </c>
      <c r="T26" s="1"/>
      <c r="U26" s="8" t="s">
        <v>14</v>
      </c>
      <c r="V26" s="164">
        <v>488.68658999999997</v>
      </c>
      <c r="W26" s="164">
        <v>2280.4645918858291</v>
      </c>
      <c r="X26" s="164">
        <v>2769.1511818858289</v>
      </c>
      <c r="Y26" s="1"/>
      <c r="Z26" s="8" t="s">
        <v>14</v>
      </c>
      <c r="AA26" s="165">
        <v>309.97953000000001</v>
      </c>
      <c r="AB26" s="165">
        <v>1757.049184668211</v>
      </c>
      <c r="AC26" s="165">
        <v>2067.0287146682108</v>
      </c>
      <c r="AD26" s="1"/>
      <c r="AE26" s="8" t="s">
        <v>14</v>
      </c>
      <c r="AF26" s="165">
        <v>328.73274000000004</v>
      </c>
      <c r="AG26" s="165">
        <v>1754.3360295920097</v>
      </c>
      <c r="AH26" s="165">
        <v>2083.0687695920096</v>
      </c>
      <c r="AI26" s="1"/>
      <c r="AJ26" s="8" t="s">
        <v>14</v>
      </c>
      <c r="AK26" s="165">
        <v>274.67937000000006</v>
      </c>
      <c r="AL26" s="165">
        <v>1748.3299042208007</v>
      </c>
      <c r="AM26" s="165">
        <v>2023.0092742208008</v>
      </c>
      <c r="AN26" s="1"/>
      <c r="AO26" s="8" t="s">
        <v>14</v>
      </c>
      <c r="AP26" s="165">
        <v>190.38258791999999</v>
      </c>
      <c r="AQ26" s="169">
        <v>1688.2269540112445</v>
      </c>
      <c r="AR26" s="169">
        <v>1878.6095419312446</v>
      </c>
      <c r="AS26" s="1"/>
    </row>
    <row r="27" spans="1:45" x14ac:dyDescent="0.35">
      <c r="A27" s="9" t="s">
        <v>15</v>
      </c>
      <c r="B27" s="137">
        <f>'FY26 O&amp;M'!D7</f>
        <v>324.141006</v>
      </c>
      <c r="C27" s="137">
        <f>'FY26 O&amp;M'!E7</f>
        <v>3370.8273043780891</v>
      </c>
      <c r="D27" s="137">
        <f>'FY26 O&amp;M'!F7</f>
        <v>3694.968310378089</v>
      </c>
      <c r="F27" s="8" t="s">
        <v>15</v>
      </c>
      <c r="G27" s="164">
        <v>355.05363599999998</v>
      </c>
      <c r="H27" s="164">
        <v>2482.6326115659854</v>
      </c>
      <c r="I27" s="164">
        <v>2837.6862475659855</v>
      </c>
      <c r="K27" s="161" t="s">
        <v>15</v>
      </c>
      <c r="L27" s="162">
        <v>310.89273600000001</v>
      </c>
      <c r="M27" s="162">
        <v>2107.0508446156264</v>
      </c>
      <c r="N27" s="162">
        <v>2417.9435806156262</v>
      </c>
      <c r="O27" s="1"/>
      <c r="P27" s="8" t="s">
        <v>15</v>
      </c>
      <c r="Q27" s="164">
        <v>272.03114399999998</v>
      </c>
      <c r="R27" s="164">
        <v>3709.4754105021175</v>
      </c>
      <c r="S27" s="164">
        <v>3981.5065545021175</v>
      </c>
      <c r="T27" s="1"/>
      <c r="U27" s="8" t="s">
        <v>15</v>
      </c>
      <c r="V27" s="164">
        <v>391.26557400000002</v>
      </c>
      <c r="W27" s="164">
        <v>2587.594548761791</v>
      </c>
      <c r="X27" s="164">
        <v>2978.860122761791</v>
      </c>
      <c r="Y27" s="1"/>
      <c r="Z27" s="8" t="s">
        <v>15</v>
      </c>
      <c r="AA27" s="165">
        <v>248.184258</v>
      </c>
      <c r="AB27" s="165">
        <v>2209.6395157041861</v>
      </c>
      <c r="AC27" s="165">
        <v>2457.8237737041864</v>
      </c>
      <c r="AD27" s="1"/>
      <c r="AE27" s="8" t="s">
        <v>15</v>
      </c>
      <c r="AF27" s="165">
        <v>263.19896400000005</v>
      </c>
      <c r="AG27" s="165">
        <v>2206.2274913164115</v>
      </c>
      <c r="AH27" s="165">
        <v>2469.4264553164116</v>
      </c>
      <c r="AI27" s="1"/>
      <c r="AJ27" s="8" t="s">
        <v>47</v>
      </c>
      <c r="AK27" s="165">
        <v>1206.8113680000004</v>
      </c>
      <c r="AL27" s="166">
        <v>4949.8475477460088</v>
      </c>
      <c r="AM27" s="166">
        <v>6156.6589157460094</v>
      </c>
      <c r="AN27" s="1"/>
      <c r="AO27" s="8" t="s">
        <v>47</v>
      </c>
      <c r="AP27" s="165">
        <v>836.451137088</v>
      </c>
      <c r="AQ27" s="165">
        <v>8537.3985603297588</v>
      </c>
      <c r="AR27" s="165">
        <v>9373.8496974177579</v>
      </c>
      <c r="AS27" s="1"/>
    </row>
    <row r="28" spans="1:45" x14ac:dyDescent="0.35">
      <c r="A28" s="9" t="s">
        <v>16</v>
      </c>
      <c r="B28" s="137">
        <f>'FY26 O&amp;M'!D8</f>
        <v>1269.0125999999998</v>
      </c>
      <c r="C28" s="137">
        <f>'FY26 O&amp;M'!E8</f>
        <v>10987.141757013986</v>
      </c>
      <c r="D28" s="137">
        <f>'FY26 O&amp;M'!F8</f>
        <v>12256.154357013986</v>
      </c>
      <c r="F28" s="8" t="s">
        <v>16</v>
      </c>
      <c r="G28" s="164">
        <v>1390.0355999999997</v>
      </c>
      <c r="H28" s="164">
        <v>7541.1051128040253</v>
      </c>
      <c r="I28" s="164">
        <v>8931.1407128040246</v>
      </c>
      <c r="K28" s="8" t="s">
        <v>16</v>
      </c>
      <c r="L28" s="164">
        <v>1217.1456000000001</v>
      </c>
      <c r="M28" s="164">
        <v>6687.8454732098862</v>
      </c>
      <c r="N28" s="164">
        <v>7904.9910732098861</v>
      </c>
      <c r="O28" s="1"/>
      <c r="P28" s="8" t="s">
        <v>16</v>
      </c>
      <c r="Q28" s="164">
        <v>1065.0024000000001</v>
      </c>
      <c r="R28" s="164">
        <v>8216.3098758622255</v>
      </c>
      <c r="S28" s="164">
        <v>9281.3122758622249</v>
      </c>
      <c r="T28" s="1"/>
      <c r="U28" s="8" t="s">
        <v>16</v>
      </c>
      <c r="V28" s="164">
        <v>1531.8054</v>
      </c>
      <c r="W28" s="164">
        <v>10741.574058197741</v>
      </c>
      <c r="X28" s="164">
        <v>12273.37945819774</v>
      </c>
      <c r="Y28" s="1"/>
      <c r="Z28" s="8" t="s">
        <v>16</v>
      </c>
      <c r="AA28" s="165">
        <v>971.64179999999999</v>
      </c>
      <c r="AB28" s="165">
        <v>9453.364178154723</v>
      </c>
      <c r="AC28" s="165">
        <v>10425.005978154722</v>
      </c>
      <c r="AD28" s="1"/>
      <c r="AE28" s="8" t="s">
        <v>16</v>
      </c>
      <c r="AF28" s="165">
        <v>1030.4244000000001</v>
      </c>
      <c r="AG28" s="165">
        <v>9438.7667250891282</v>
      </c>
      <c r="AH28" s="165">
        <v>10469.191125089128</v>
      </c>
      <c r="AI28" s="1"/>
      <c r="AJ28" s="8" t="s">
        <v>15</v>
      </c>
      <c r="AK28" s="165">
        <v>219.92128200000005</v>
      </c>
      <c r="AL28" s="169">
        <v>1752.3379148173226</v>
      </c>
      <c r="AM28" s="169">
        <v>1972.2591968173226</v>
      </c>
      <c r="AN28" s="1"/>
      <c r="AO28" s="8" t="s">
        <v>15</v>
      </c>
      <c r="AP28" s="165">
        <v>152.42929531200002</v>
      </c>
      <c r="AQ28" s="165">
        <v>1397.0712532436471</v>
      </c>
      <c r="AR28" s="166">
        <v>1549.5005485556471</v>
      </c>
      <c r="AS28" s="1"/>
    </row>
    <row r="29" spans="1:45" x14ac:dyDescent="0.35">
      <c r="A29" s="9" t="s">
        <v>17</v>
      </c>
      <c r="B29" s="137">
        <f>'FY26 O&amp;M'!D9</f>
        <v>524.07599999999991</v>
      </c>
      <c r="C29" s="137">
        <f>'FY26 O&amp;M'!E9</f>
        <v>5361.9621594475029</v>
      </c>
      <c r="D29" s="137">
        <f>'FY26 O&amp;M'!F9</f>
        <v>5886.0381594475029</v>
      </c>
      <c r="F29" s="8" t="s">
        <v>17</v>
      </c>
      <c r="G29" s="164">
        <v>574.05599999999993</v>
      </c>
      <c r="H29" s="164">
        <v>4427.8089466470628</v>
      </c>
      <c r="I29" s="164">
        <v>5001.8649466470624</v>
      </c>
      <c r="K29" s="8" t="s">
        <v>17</v>
      </c>
      <c r="L29" s="164">
        <v>502.65600000000001</v>
      </c>
      <c r="M29" s="164">
        <v>3878.9131540616295</v>
      </c>
      <c r="N29" s="164">
        <v>4381.5691540616299</v>
      </c>
      <c r="O29" s="1"/>
      <c r="P29" s="8" t="s">
        <v>17</v>
      </c>
      <c r="Q29" s="164">
        <v>439.82400000000001</v>
      </c>
      <c r="R29" s="164">
        <v>4375.7396404865458</v>
      </c>
      <c r="S29" s="164">
        <v>4815.5636404865454</v>
      </c>
      <c r="T29" s="1"/>
      <c r="U29" s="8" t="s">
        <v>17</v>
      </c>
      <c r="V29" s="164">
        <v>632.60399999999993</v>
      </c>
      <c r="W29" s="164">
        <v>3406.598835680315</v>
      </c>
      <c r="X29" s="164">
        <v>4039.2028356803148</v>
      </c>
      <c r="Y29" s="1"/>
      <c r="Z29" s="8" t="s">
        <v>17</v>
      </c>
      <c r="AA29" s="165">
        <v>401.26800000000003</v>
      </c>
      <c r="AB29" s="165">
        <v>2731.6065502950833</v>
      </c>
      <c r="AC29" s="165">
        <v>3132.8745502950833</v>
      </c>
      <c r="AD29" s="1"/>
      <c r="AE29" s="8" t="s">
        <v>17</v>
      </c>
      <c r="AF29" s="165">
        <v>425.54399999999998</v>
      </c>
      <c r="AG29" s="165">
        <v>2727.3885282597375</v>
      </c>
      <c r="AH29" s="165">
        <v>3152.9325282597374</v>
      </c>
      <c r="AI29" s="1"/>
      <c r="AJ29" s="8" t="s">
        <v>16</v>
      </c>
      <c r="AK29" s="165">
        <v>860.99220000000014</v>
      </c>
      <c r="AL29" s="169">
        <v>7255.2812249289</v>
      </c>
      <c r="AM29" s="169">
        <v>8116.2734249289006</v>
      </c>
      <c r="AN29" s="1"/>
      <c r="AO29" s="8" t="s">
        <v>16</v>
      </c>
      <c r="AP29" s="165">
        <v>596.76095520000001</v>
      </c>
      <c r="AQ29" s="165">
        <v>5491.5692803843731</v>
      </c>
      <c r="AR29" s="166">
        <v>6088.3302355843734</v>
      </c>
      <c r="AS29" s="1"/>
    </row>
    <row r="30" spans="1:45" x14ac:dyDescent="0.35">
      <c r="A30" s="9" t="s">
        <v>34</v>
      </c>
      <c r="B30" s="137">
        <f>'FY26 O&amp;M'!D10</f>
        <v>235</v>
      </c>
      <c r="C30" s="137">
        <f>'FY26 O&amp;M'!E10</f>
        <v>4823.354892955841</v>
      </c>
      <c r="D30" s="137">
        <f>'FY26 O&amp;M'!F10</f>
        <v>5058.354892955841</v>
      </c>
      <c r="F30" s="8" t="s">
        <v>34</v>
      </c>
      <c r="G30" s="164">
        <v>574.05599999999993</v>
      </c>
      <c r="H30" s="164">
        <v>4632.0402955064537</v>
      </c>
      <c r="I30" s="164">
        <v>5206.0962955064533</v>
      </c>
      <c r="K30" s="8" t="s">
        <v>34</v>
      </c>
      <c r="L30" s="164">
        <v>843.74400000000003</v>
      </c>
      <c r="M30" s="164">
        <v>5025.8403572901125</v>
      </c>
      <c r="N30" s="164">
        <v>5869.5843572901122</v>
      </c>
      <c r="O30" s="1"/>
      <c r="P30" s="8" t="s">
        <v>34</v>
      </c>
      <c r="Q30" s="164">
        <v>738.27600000000007</v>
      </c>
      <c r="R30" s="164">
        <v>4822.2843186831969</v>
      </c>
      <c r="S30" s="164">
        <v>5560.5603186831968</v>
      </c>
      <c r="T30" s="1"/>
      <c r="U30" s="8" t="s">
        <v>34</v>
      </c>
      <c r="V30" s="164">
        <v>1061.8709999999999</v>
      </c>
      <c r="W30" s="164">
        <v>4672.7388234041591</v>
      </c>
      <c r="X30" s="164">
        <v>5734.6098234041592</v>
      </c>
      <c r="Y30" s="1"/>
      <c r="Z30" s="8" t="s">
        <v>34</v>
      </c>
      <c r="AA30" s="165">
        <v>673.55700000000002</v>
      </c>
      <c r="AB30" s="165">
        <v>7591.6686826392079</v>
      </c>
      <c r="AC30" s="165">
        <v>8265.2256826392077</v>
      </c>
      <c r="AD30" s="1"/>
      <c r="AE30" s="8" t="s">
        <v>34</v>
      </c>
      <c r="AF30" s="165">
        <v>714.30599999999993</v>
      </c>
      <c r="AG30" s="165">
        <v>7579.9459747020201</v>
      </c>
      <c r="AH30" s="165">
        <v>8294.2519747020197</v>
      </c>
      <c r="AI30" s="1"/>
      <c r="AJ30" s="8" t="s">
        <v>17</v>
      </c>
      <c r="AK30" s="165">
        <v>355.572</v>
      </c>
      <c r="AL30" s="165">
        <v>1838.8590457357334</v>
      </c>
      <c r="AM30" s="165">
        <v>2194.4310457357333</v>
      </c>
      <c r="AN30" s="1"/>
      <c r="AO30" s="8" t="s">
        <v>17</v>
      </c>
      <c r="AP30" s="165">
        <v>246.449952</v>
      </c>
      <c r="AQ30" s="165">
        <v>1749.8465983813253</v>
      </c>
      <c r="AR30" s="165">
        <v>1996.2965503813252</v>
      </c>
      <c r="AS30" s="1"/>
    </row>
    <row r="31" spans="1:45" x14ac:dyDescent="0.35">
      <c r="D31" s="173">
        <f>SUM(D25:D30)</f>
        <v>35741.80958794566</v>
      </c>
      <c r="F31" s="1"/>
      <c r="G31" s="1"/>
      <c r="H31" s="1"/>
      <c r="I31" s="163">
        <f>SUM(I25:I30)</f>
        <v>30406.087602714259</v>
      </c>
      <c r="K31" s="1"/>
      <c r="L31" s="1"/>
      <c r="M31" s="1"/>
      <c r="N31" s="163">
        <v>27977.463924250565</v>
      </c>
      <c r="O31" s="1"/>
      <c r="P31" s="1"/>
      <c r="Q31" s="1"/>
      <c r="R31" s="1"/>
      <c r="S31" s="163">
        <f>SUM(S25:S30)</f>
        <v>30195.824529375499</v>
      </c>
      <c r="T31" s="1"/>
      <c r="U31" s="1"/>
      <c r="V31" s="1"/>
      <c r="W31" s="1"/>
      <c r="X31" s="163">
        <f>SUM(X25:X30)</f>
        <v>31138.135471301128</v>
      </c>
      <c r="Y31" s="1"/>
      <c r="Z31" s="1"/>
      <c r="AA31" s="1"/>
      <c r="AB31" s="1"/>
      <c r="AC31" s="170">
        <f>SUM(AC25:AC30)</f>
        <v>29076.349085994676</v>
      </c>
      <c r="AD31" s="1"/>
      <c r="AE31" s="1"/>
      <c r="AF31" s="1"/>
      <c r="AG31" s="1"/>
      <c r="AH31" s="170">
        <f>SUM(AH25:AH30)</f>
        <v>29211.730568046249</v>
      </c>
      <c r="AI31" s="1"/>
      <c r="AJ31" s="8" t="s">
        <v>34</v>
      </c>
      <c r="AK31" s="165">
        <v>596.85300000000007</v>
      </c>
      <c r="AL31" s="165">
        <v>4740.7877809354168</v>
      </c>
      <c r="AM31" s="165">
        <v>5337.6407809354168</v>
      </c>
      <c r="AN31" s="1"/>
      <c r="AO31" s="8" t="s">
        <v>34</v>
      </c>
      <c r="AP31" s="165">
        <v>413.68384800000001</v>
      </c>
      <c r="AQ31" s="165">
        <v>4321.1719308447036</v>
      </c>
      <c r="AR31" s="165">
        <v>4734.8557788447033</v>
      </c>
      <c r="AS31" s="1"/>
    </row>
    <row r="32" spans="1:45" x14ac:dyDescent="0.35">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row>
    <row r="34" spans="1:21" x14ac:dyDescent="0.35">
      <c r="A34" s="291" t="s">
        <v>48</v>
      </c>
      <c r="B34" s="291"/>
      <c r="C34" s="291"/>
    </row>
    <row r="35" spans="1:21" x14ac:dyDescent="0.35">
      <c r="A35" s="174" t="s">
        <v>49</v>
      </c>
      <c r="B35" s="174"/>
      <c r="C35" s="174">
        <f>'FY25 OMA Inflation Idx BY26'!D46</f>
        <v>1.0383482521790064</v>
      </c>
    </row>
    <row r="36" spans="1:21" x14ac:dyDescent="0.35">
      <c r="A36" s="174" t="s">
        <v>50</v>
      </c>
      <c r="B36" s="174"/>
      <c r="C36" s="174">
        <f>'FY25 OMA Inflation Idx BY26'!D45</f>
        <v>1.0170020696358879</v>
      </c>
    </row>
    <row r="37" spans="1:21" x14ac:dyDescent="0.35">
      <c r="A37" s="290" t="s">
        <v>51</v>
      </c>
      <c r="B37" s="290"/>
      <c r="C37" s="290"/>
      <c r="D37" s="290"/>
      <c r="E37" s="290"/>
      <c r="F37" s="290"/>
      <c r="G37" s="290"/>
      <c r="H37" s="290"/>
      <c r="I37" s="290"/>
      <c r="J37" s="290"/>
      <c r="K37" s="290"/>
      <c r="L37" s="290"/>
    </row>
    <row r="38" spans="1:21" x14ac:dyDescent="0.35">
      <c r="A38" s="175" t="s">
        <v>1</v>
      </c>
      <c r="B38" s="175" t="s">
        <v>2</v>
      </c>
      <c r="C38" s="290" t="s">
        <v>3</v>
      </c>
      <c r="D38" s="290"/>
      <c r="E38" s="290"/>
      <c r="F38" s="290" t="s">
        <v>4</v>
      </c>
      <c r="G38" s="290"/>
      <c r="H38" s="290"/>
      <c r="I38" s="290" t="s">
        <v>5</v>
      </c>
      <c r="J38" s="290"/>
      <c r="K38" s="290"/>
      <c r="L38" s="290"/>
      <c r="R38" s="286" t="s">
        <v>40</v>
      </c>
      <c r="S38" s="286"/>
      <c r="T38" s="286"/>
      <c r="U38" s="286"/>
    </row>
    <row r="39" spans="1:21" x14ac:dyDescent="0.35">
      <c r="A39" s="175"/>
      <c r="B39" s="175" t="s">
        <v>7</v>
      </c>
      <c r="C39" s="175" t="s">
        <v>7</v>
      </c>
      <c r="D39" s="175" t="s">
        <v>8</v>
      </c>
      <c r="E39" s="175" t="s">
        <v>9</v>
      </c>
      <c r="F39" s="175" t="s">
        <v>7</v>
      </c>
      <c r="G39" s="175" t="s">
        <v>10</v>
      </c>
      <c r="H39" s="175" t="s">
        <v>9</v>
      </c>
      <c r="I39" s="175" t="s">
        <v>7</v>
      </c>
      <c r="J39" s="175" t="s">
        <v>8</v>
      </c>
      <c r="K39" s="175" t="s">
        <v>11</v>
      </c>
      <c r="L39" s="175" t="s">
        <v>9</v>
      </c>
      <c r="R39" s="176" t="s">
        <v>1</v>
      </c>
      <c r="S39" s="176" t="s">
        <v>45</v>
      </c>
      <c r="T39" s="176" t="s">
        <v>46</v>
      </c>
      <c r="U39" s="176" t="s">
        <v>9</v>
      </c>
    </row>
    <row r="40" spans="1:21" x14ac:dyDescent="0.35">
      <c r="A40" s="175" t="s">
        <v>13</v>
      </c>
      <c r="B40" s="175">
        <f>($D$25+$I$25*$C$35+$N$25*$C$36)/3</f>
        <v>5607.6071306834392</v>
      </c>
      <c r="C40" s="175">
        <f>B40</f>
        <v>5607.6071306834392</v>
      </c>
      <c r="D40" s="175">
        <f>D15</f>
        <v>202.63335576923075</v>
      </c>
      <c r="E40" s="175">
        <f>C40+D40</f>
        <v>5810.2404864526698</v>
      </c>
      <c r="F40" s="175">
        <f>B40</f>
        <v>5607.6071306834392</v>
      </c>
      <c r="G40" s="175">
        <f>G15</f>
        <v>204.60972115384612</v>
      </c>
      <c r="H40" s="175">
        <f>SUM(F40:G40)</f>
        <v>5812.2168518372855</v>
      </c>
      <c r="I40" s="175">
        <f>B40</f>
        <v>5607.6071306834392</v>
      </c>
      <c r="J40" s="175">
        <f>J15</f>
        <v>202.63335576923075</v>
      </c>
      <c r="K40" s="175">
        <f>SUM(I40:J40)*0.04</f>
        <v>232.40961945810679</v>
      </c>
      <c r="L40" s="175">
        <f>SUM(I40:K40)</f>
        <v>6042.6501059107768</v>
      </c>
      <c r="R40" s="176" t="s">
        <v>13</v>
      </c>
      <c r="S40" s="177">
        <v>474.72411599999998</v>
      </c>
      <c r="T40" s="177">
        <v>2868.2079333712954</v>
      </c>
      <c r="U40" s="177">
        <v>3342.9320493712953</v>
      </c>
    </row>
    <row r="41" spans="1:21" x14ac:dyDescent="0.35">
      <c r="A41" s="175" t="s">
        <v>14</v>
      </c>
      <c r="B41" s="175">
        <f>($D$26+$I$26*$C$35+$N$26*$C$36)/3</f>
        <v>2768.4230815504111</v>
      </c>
      <c r="C41" s="175">
        <f t="shared" ref="C41:C45" si="2">B41</f>
        <v>2768.4230815504111</v>
      </c>
      <c r="D41" s="175">
        <f t="shared" ref="D41:D45" si="3">D16</f>
        <v>202.63335576923075</v>
      </c>
      <c r="E41" s="175">
        <f t="shared" ref="E41:E45" si="4">C41+D41</f>
        <v>2971.0564373196416</v>
      </c>
      <c r="F41" s="175">
        <f t="shared" ref="F41:F45" si="5">B41</f>
        <v>2768.4230815504111</v>
      </c>
      <c r="G41" s="175">
        <f t="shared" ref="G41:G45" si="6">G16</f>
        <v>204.60972115384612</v>
      </c>
      <c r="H41" s="175">
        <f t="shared" ref="H41:H45" si="7">SUM(F41:G41)</f>
        <v>2973.0328027042574</v>
      </c>
      <c r="I41" s="175">
        <f t="shared" ref="I41:I45" si="8">B41</f>
        <v>2768.4230815504111</v>
      </c>
      <c r="J41" s="175">
        <f t="shared" ref="J41:J45" si="9">J16</f>
        <v>202.63335576923075</v>
      </c>
      <c r="K41" s="175">
        <f t="shared" ref="K41:K45" si="10">SUM(I41:J41)*0.04</f>
        <v>118.84225749278566</v>
      </c>
      <c r="L41" s="175">
        <f t="shared" ref="L41:L45" si="11">SUM(I41:K41)</f>
        <v>3089.8986948124275</v>
      </c>
      <c r="R41" s="178" t="s">
        <v>14</v>
      </c>
      <c r="S41" s="179">
        <v>488.68658999999997</v>
      </c>
      <c r="T41" s="179">
        <v>2280.4645918858291</v>
      </c>
      <c r="U41" s="179">
        <v>2769.1511818858289</v>
      </c>
    </row>
    <row r="42" spans="1:21" x14ac:dyDescent="0.35">
      <c r="A42" s="175" t="s">
        <v>15</v>
      </c>
      <c r="B42" s="175">
        <f>($D$27+$I$27*$C$35+$N$27*$C$36)/3</f>
        <v>3033.5094971731778</v>
      </c>
      <c r="C42" s="175">
        <f t="shared" si="2"/>
        <v>3033.5094971731778</v>
      </c>
      <c r="D42" s="175">
        <f t="shared" si="3"/>
        <v>270.43924038461535</v>
      </c>
      <c r="E42" s="175">
        <f t="shared" si="4"/>
        <v>3303.9487375577933</v>
      </c>
      <c r="F42" s="175">
        <f t="shared" si="5"/>
        <v>3033.5094971731778</v>
      </c>
      <c r="G42" s="175">
        <f t="shared" si="6"/>
        <v>272.92778365384612</v>
      </c>
      <c r="H42" s="175">
        <f t="shared" si="7"/>
        <v>3306.4372808270241</v>
      </c>
      <c r="I42" s="175">
        <f t="shared" si="8"/>
        <v>3033.5094971731778</v>
      </c>
      <c r="J42" s="175">
        <f t="shared" si="9"/>
        <v>270.43924038461535</v>
      </c>
      <c r="K42" s="175">
        <f t="shared" si="10"/>
        <v>132.15794950231174</v>
      </c>
      <c r="L42" s="175">
        <f t="shared" si="11"/>
        <v>3436.1066870601048</v>
      </c>
      <c r="Q42" s="103" t="s">
        <v>52</v>
      </c>
      <c r="R42" s="176" t="s">
        <v>53</v>
      </c>
      <c r="S42" s="176"/>
      <c r="T42" s="176"/>
      <c r="U42" s="176"/>
    </row>
    <row r="43" spans="1:21" x14ac:dyDescent="0.35">
      <c r="A43" s="175" t="s">
        <v>16</v>
      </c>
      <c r="B43" s="175">
        <f>($D$28+$I$28*$C$35+$N$28*$C$36)/3</f>
        <v>9856.393662675493</v>
      </c>
      <c r="C43" s="175">
        <f t="shared" si="2"/>
        <v>9856.393662675493</v>
      </c>
      <c r="D43" s="175">
        <f t="shared" si="3"/>
        <v>338.24512499999997</v>
      </c>
      <c r="E43" s="175">
        <f t="shared" si="4"/>
        <v>10194.638787675492</v>
      </c>
      <c r="F43" s="175">
        <f t="shared" si="5"/>
        <v>9856.393662675493</v>
      </c>
      <c r="G43" s="175">
        <f t="shared" si="6"/>
        <v>341.24584615384612</v>
      </c>
      <c r="H43" s="175">
        <f t="shared" si="7"/>
        <v>10197.639508829339</v>
      </c>
      <c r="I43" s="175">
        <f t="shared" si="8"/>
        <v>9856.393662675493</v>
      </c>
      <c r="J43" s="175">
        <f t="shared" si="9"/>
        <v>338.24512499999997</v>
      </c>
      <c r="K43" s="175">
        <f t="shared" si="10"/>
        <v>407.7855515070197</v>
      </c>
      <c r="L43" s="175">
        <f t="shared" si="11"/>
        <v>10602.424339182513</v>
      </c>
      <c r="R43" s="180" t="s">
        <v>15</v>
      </c>
      <c r="S43" s="181">
        <v>391.26557400000002</v>
      </c>
      <c r="T43" s="181">
        <v>2587.594548761791</v>
      </c>
      <c r="U43" s="181">
        <v>2978.860122761791</v>
      </c>
    </row>
    <row r="44" spans="1:21" x14ac:dyDescent="0.35">
      <c r="A44" s="175" t="s">
        <v>17</v>
      </c>
      <c r="B44" s="175">
        <f>($D$29+$I$29*$C$35+$N$29*$C$36)/3</f>
        <v>5178.5935941224552</v>
      </c>
      <c r="C44" s="175">
        <f t="shared" si="2"/>
        <v>5178.5935941224552</v>
      </c>
      <c r="D44" s="175">
        <f t="shared" si="3"/>
        <v>270.43924038461535</v>
      </c>
      <c r="E44" s="175">
        <f t="shared" si="4"/>
        <v>5449.0328345070702</v>
      </c>
      <c r="F44" s="175">
        <f t="shared" si="5"/>
        <v>5178.5935941224552</v>
      </c>
      <c r="G44" s="175">
        <f t="shared" si="6"/>
        <v>272.92778365384612</v>
      </c>
      <c r="H44" s="175">
        <f t="shared" si="7"/>
        <v>5451.5213777763011</v>
      </c>
      <c r="I44" s="175">
        <f t="shared" si="8"/>
        <v>5178.5935941224552</v>
      </c>
      <c r="J44" s="175">
        <f t="shared" si="9"/>
        <v>270.43924038461535</v>
      </c>
      <c r="K44" s="175">
        <f t="shared" si="10"/>
        <v>217.9613133802828</v>
      </c>
      <c r="L44" s="175">
        <f t="shared" si="11"/>
        <v>5666.9941478873534</v>
      </c>
      <c r="R44" s="176" t="s">
        <v>16</v>
      </c>
      <c r="S44" s="177">
        <v>1531.8054</v>
      </c>
      <c r="T44" s="177">
        <v>10741.574058197741</v>
      </c>
      <c r="U44" s="177">
        <v>12273.37945819774</v>
      </c>
    </row>
    <row r="45" spans="1:21" x14ac:dyDescent="0.35">
      <c r="A45" s="175" t="s">
        <v>18</v>
      </c>
      <c r="B45" s="175">
        <f>($D$30+$I$30*$C$35+$N$30*$C$36)/3</f>
        <v>5477.8251071123477</v>
      </c>
      <c r="C45" s="175">
        <f t="shared" si="2"/>
        <v>5477.8251071123477</v>
      </c>
      <c r="D45" s="175">
        <f t="shared" si="3"/>
        <v>270.43924038461535</v>
      </c>
      <c r="E45" s="175">
        <f t="shared" si="4"/>
        <v>5748.2643474969627</v>
      </c>
      <c r="F45" s="175">
        <f t="shared" si="5"/>
        <v>5477.8251071123477</v>
      </c>
      <c r="G45" s="175">
        <f t="shared" si="6"/>
        <v>272.92778365384612</v>
      </c>
      <c r="H45" s="175">
        <f t="shared" si="7"/>
        <v>5750.7528907661936</v>
      </c>
      <c r="I45" s="175">
        <f t="shared" si="8"/>
        <v>5477.8251071123477</v>
      </c>
      <c r="J45" s="175">
        <f t="shared" si="9"/>
        <v>270.43924038461535</v>
      </c>
      <c r="K45" s="175">
        <f t="shared" si="10"/>
        <v>229.93057389987851</v>
      </c>
      <c r="L45" s="175">
        <f t="shared" si="11"/>
        <v>5978.194921396841</v>
      </c>
      <c r="R45" s="176" t="s">
        <v>17</v>
      </c>
      <c r="S45" s="177">
        <v>632.60399999999993</v>
      </c>
      <c r="T45" s="177">
        <v>3406.598835680315</v>
      </c>
      <c r="U45" s="177">
        <v>4039.2028356803148</v>
      </c>
    </row>
    <row r="46" spans="1:21" x14ac:dyDescent="0.35">
      <c r="R46" s="176" t="s">
        <v>34</v>
      </c>
      <c r="S46" s="177">
        <v>1061.8709999999999</v>
      </c>
      <c r="T46" s="177">
        <v>4672.7388234041591</v>
      </c>
      <c r="U46" s="177">
        <v>5734.6098234041592</v>
      </c>
    </row>
    <row r="47" spans="1:21" ht="15" thickBot="1" x14ac:dyDescent="0.4">
      <c r="A47" s="284" t="s">
        <v>54</v>
      </c>
      <c r="B47" s="284"/>
      <c r="C47" s="284"/>
      <c r="D47" s="284"/>
      <c r="E47" s="284"/>
      <c r="F47" s="284"/>
      <c r="G47" s="284"/>
      <c r="H47" s="284"/>
      <c r="I47" s="284"/>
      <c r="J47" s="284"/>
      <c r="K47" s="284"/>
      <c r="L47" s="284"/>
    </row>
    <row r="48" spans="1:21" ht="15" thickBot="1" x14ac:dyDescent="0.4">
      <c r="A48" s="137" t="s">
        <v>1</v>
      </c>
      <c r="B48" s="137" t="s">
        <v>2</v>
      </c>
      <c r="C48" s="285" t="s">
        <v>3</v>
      </c>
      <c r="D48" s="285"/>
      <c r="E48" s="285"/>
      <c r="F48" s="285" t="s">
        <v>4</v>
      </c>
      <c r="G48" s="285"/>
      <c r="H48" s="285"/>
      <c r="I48" s="285" t="s">
        <v>5</v>
      </c>
      <c r="J48" s="285"/>
      <c r="K48" s="285"/>
      <c r="L48" s="285"/>
      <c r="P48" s="287" t="s">
        <v>55</v>
      </c>
      <c r="Q48" s="288"/>
      <c r="R48" s="288"/>
      <c r="S48" s="289"/>
    </row>
    <row r="49" spans="1:20" ht="15" thickBot="1" x14ac:dyDescent="0.4">
      <c r="A49" s="137"/>
      <c r="B49" s="137" t="s">
        <v>7</v>
      </c>
      <c r="C49" s="137" t="s">
        <v>7</v>
      </c>
      <c r="D49" s="137" t="s">
        <v>8</v>
      </c>
      <c r="E49" s="137" t="s">
        <v>9</v>
      </c>
      <c r="F49" s="137" t="s">
        <v>7</v>
      </c>
      <c r="G49" s="137" t="s">
        <v>10</v>
      </c>
      <c r="H49" s="137" t="s">
        <v>9</v>
      </c>
      <c r="I49" s="137" t="s">
        <v>7</v>
      </c>
      <c r="J49" s="137" t="s">
        <v>8</v>
      </c>
      <c r="K49" s="137" t="s">
        <v>11</v>
      </c>
      <c r="L49" s="137" t="s">
        <v>9</v>
      </c>
      <c r="P49" s="182" t="s">
        <v>1</v>
      </c>
      <c r="Q49" s="183" t="s">
        <v>45</v>
      </c>
      <c r="R49" s="183" t="s">
        <v>46</v>
      </c>
      <c r="S49" s="184" t="s">
        <v>9</v>
      </c>
    </row>
    <row r="50" spans="1:20" x14ac:dyDescent="0.35">
      <c r="A50" s="137" t="s">
        <v>13</v>
      </c>
      <c r="B50" s="137">
        <f>($B$15+$I$25*$C$35+$N$25*$C$36)/3</f>
        <v>5607.6071306834392</v>
      </c>
      <c r="C50" s="137">
        <f>B50</f>
        <v>5607.6071306834392</v>
      </c>
      <c r="D50" s="137">
        <f>D15</f>
        <v>202.63335576923075</v>
      </c>
      <c r="E50" s="137">
        <f>SUM(C50:D50)</f>
        <v>5810.2404864526698</v>
      </c>
      <c r="F50" s="137">
        <f>B50</f>
        <v>5607.6071306834392</v>
      </c>
      <c r="G50" s="137">
        <f>G15</f>
        <v>204.60972115384612</v>
      </c>
      <c r="H50" s="137">
        <f>SUM(F50:G50)</f>
        <v>5812.2168518372855</v>
      </c>
      <c r="I50" s="137">
        <f>B50</f>
        <v>5607.6071306834392</v>
      </c>
      <c r="J50" s="137">
        <f>J15</f>
        <v>202.63335576923075</v>
      </c>
      <c r="K50" s="137">
        <f>SUM(I50:J50)*0.04</f>
        <v>232.40961945810679</v>
      </c>
      <c r="L50" s="137">
        <f>SUM(I50:K50)</f>
        <v>6042.6501059107768</v>
      </c>
      <c r="P50" s="185" t="s">
        <v>13</v>
      </c>
      <c r="Q50" s="186">
        <v>380.41575113023191</v>
      </c>
      <c r="R50" s="186">
        <v>2872.5967424080141</v>
      </c>
      <c r="S50" s="187">
        <v>3253.012493538246</v>
      </c>
    </row>
    <row r="51" spans="1:20" x14ac:dyDescent="0.35">
      <c r="A51" s="137" t="s">
        <v>14</v>
      </c>
      <c r="B51" s="137">
        <f>($B$16+$I$26*$C$35+$N$26*$C$36)/3</f>
        <v>2768.4230815504111</v>
      </c>
      <c r="C51" s="137">
        <f t="shared" ref="C51:C55" si="12">B51</f>
        <v>2768.4230815504111</v>
      </c>
      <c r="D51" s="137">
        <f t="shared" ref="D51:D55" si="13">D16</f>
        <v>202.63335576923075</v>
      </c>
      <c r="E51" s="137">
        <f t="shared" ref="E51:E55" si="14">SUM(C51:D51)</f>
        <v>2971.0564373196416</v>
      </c>
      <c r="F51" s="137">
        <f t="shared" ref="F51:F55" si="15">B51</f>
        <v>2768.4230815504111</v>
      </c>
      <c r="G51" s="137">
        <f t="shared" ref="G51:G55" si="16">G16</f>
        <v>204.60972115384612</v>
      </c>
      <c r="H51" s="137">
        <f t="shared" ref="H51:H55" si="17">SUM(F51:G51)</f>
        <v>2973.0328027042574</v>
      </c>
      <c r="I51" s="137">
        <f t="shared" ref="I51:I55" si="18">B51</f>
        <v>2768.4230815504111</v>
      </c>
      <c r="J51" s="137">
        <f t="shared" ref="J51:J55" si="19">J16</f>
        <v>202.63335576923075</v>
      </c>
      <c r="K51" s="137">
        <f t="shared" ref="K51:K55" si="20">SUM(I51:J51)*0.04</f>
        <v>118.84225749278566</v>
      </c>
      <c r="L51" s="137">
        <f t="shared" ref="L51:L55" si="21">SUM(I51:K51)</f>
        <v>3089.8986948124275</v>
      </c>
      <c r="P51" s="156" t="s">
        <v>14</v>
      </c>
      <c r="Q51" s="171">
        <v>391.60444969288579</v>
      </c>
      <c r="R51" s="171">
        <v>2345.62427430975</v>
      </c>
      <c r="S51" s="188">
        <v>2737.2287240026358</v>
      </c>
    </row>
    <row r="52" spans="1:20" x14ac:dyDescent="0.35">
      <c r="A52" s="137" t="s">
        <v>15</v>
      </c>
      <c r="B52" s="137">
        <f>($B$17+$I$27*$C$35+$N$27*$C$36)/3</f>
        <v>3033.5094971731778</v>
      </c>
      <c r="C52" s="137">
        <f t="shared" si="12"/>
        <v>3033.5094971731778</v>
      </c>
      <c r="D52" s="137">
        <f t="shared" si="13"/>
        <v>270.43924038461535</v>
      </c>
      <c r="E52" s="137">
        <f t="shared" si="14"/>
        <v>3303.9487375577933</v>
      </c>
      <c r="F52" s="137">
        <f t="shared" si="15"/>
        <v>3033.5094971731778</v>
      </c>
      <c r="G52" s="137">
        <f t="shared" si="16"/>
        <v>272.92778365384612</v>
      </c>
      <c r="H52" s="137">
        <f t="shared" si="17"/>
        <v>3306.4372808270241</v>
      </c>
      <c r="I52" s="137">
        <f>B52</f>
        <v>3033.5094971731778</v>
      </c>
      <c r="J52" s="137">
        <f t="shared" si="19"/>
        <v>270.43924038461535</v>
      </c>
      <c r="K52" s="137">
        <f t="shared" si="20"/>
        <v>132.15794950231174</v>
      </c>
      <c r="L52" s="137">
        <f t="shared" si="21"/>
        <v>3436.1066870601048</v>
      </c>
      <c r="P52" s="156" t="s">
        <v>47</v>
      </c>
      <c r="Q52" s="171"/>
      <c r="R52" s="171"/>
      <c r="S52" s="188"/>
      <c r="T52" t="s">
        <v>56</v>
      </c>
    </row>
    <row r="53" spans="1:20" x14ac:dyDescent="0.35">
      <c r="A53" s="137" t="s">
        <v>16</v>
      </c>
      <c r="B53" s="137">
        <f>($B$18+$I$28*$C$35+$N$28*$C$36)/3</f>
        <v>9856.393662675493</v>
      </c>
      <c r="C53" s="137">
        <f t="shared" si="12"/>
        <v>9856.393662675493</v>
      </c>
      <c r="D53" s="137">
        <f t="shared" si="13"/>
        <v>338.24512499999997</v>
      </c>
      <c r="E53" s="137">
        <f t="shared" si="14"/>
        <v>10194.638787675492</v>
      </c>
      <c r="F53" s="137">
        <f t="shared" si="15"/>
        <v>9856.393662675493</v>
      </c>
      <c r="G53" s="137">
        <f t="shared" si="16"/>
        <v>341.24584615384612</v>
      </c>
      <c r="H53" s="137">
        <f t="shared" si="17"/>
        <v>10197.639508829339</v>
      </c>
      <c r="I53" s="137">
        <f t="shared" si="18"/>
        <v>9856.393662675493</v>
      </c>
      <c r="J53" s="137">
        <f t="shared" si="19"/>
        <v>338.24512499999997</v>
      </c>
      <c r="K53" s="137">
        <f t="shared" si="20"/>
        <v>407.7855515070197</v>
      </c>
      <c r="L53" s="137">
        <f t="shared" si="21"/>
        <v>10602.424339182513</v>
      </c>
      <c r="P53" s="156" t="s">
        <v>15</v>
      </c>
      <c r="Q53" s="171">
        <v>568.15617431726548</v>
      </c>
      <c r="R53" s="171">
        <v>5459.7761356992733</v>
      </c>
      <c r="S53" s="188">
        <v>6027.9323100165384</v>
      </c>
    </row>
    <row r="54" spans="1:20" x14ac:dyDescent="0.35">
      <c r="A54" s="137" t="s">
        <v>17</v>
      </c>
      <c r="B54" s="137">
        <f>($B$19+$I$29*$C$35+$N$29*$C$36)/3</f>
        <v>5178.5935941224552</v>
      </c>
      <c r="C54" s="137">
        <f t="shared" si="12"/>
        <v>5178.5935941224552</v>
      </c>
      <c r="D54" s="137">
        <f t="shared" si="13"/>
        <v>270.43924038461535</v>
      </c>
      <c r="E54" s="137">
        <f t="shared" si="14"/>
        <v>5449.0328345070702</v>
      </c>
      <c r="F54" s="137">
        <f t="shared" si="15"/>
        <v>5178.5935941224552</v>
      </c>
      <c r="G54" s="137">
        <f t="shared" si="16"/>
        <v>272.92778365384612</v>
      </c>
      <c r="H54" s="137">
        <f t="shared" si="17"/>
        <v>5451.5213777763011</v>
      </c>
      <c r="I54" s="137">
        <f t="shared" si="18"/>
        <v>5178.5935941224552</v>
      </c>
      <c r="J54" s="137">
        <f t="shared" si="19"/>
        <v>270.43924038461535</v>
      </c>
      <c r="K54" s="137">
        <f t="shared" si="20"/>
        <v>217.9613133802828</v>
      </c>
      <c r="L54" s="137">
        <f t="shared" si="21"/>
        <v>5666.9941478873534</v>
      </c>
      <c r="P54" s="156" t="s">
        <v>16</v>
      </c>
      <c r="Q54" s="171">
        <v>1026.7563050429317</v>
      </c>
      <c r="R54" s="171">
        <v>7420.4221380998924</v>
      </c>
      <c r="S54" s="188">
        <v>8447.1784431428241</v>
      </c>
    </row>
    <row r="55" spans="1:20" x14ac:dyDescent="0.35">
      <c r="A55" s="137" t="s">
        <v>18</v>
      </c>
      <c r="B55" s="137">
        <f>($B$20+$I$30*$C$35+$N$30*$C$36)/3</f>
        <v>5477.8251071123477</v>
      </c>
      <c r="C55" s="137">
        <f t="shared" si="12"/>
        <v>5477.8251071123477</v>
      </c>
      <c r="D55" s="137">
        <f t="shared" si="13"/>
        <v>270.43924038461535</v>
      </c>
      <c r="E55" s="137">
        <f t="shared" si="14"/>
        <v>5748.2643474969627</v>
      </c>
      <c r="F55" s="137">
        <f t="shared" si="15"/>
        <v>5477.8251071123477</v>
      </c>
      <c r="G55" s="137">
        <f t="shared" si="16"/>
        <v>272.92778365384612</v>
      </c>
      <c r="H55" s="137">
        <f t="shared" si="17"/>
        <v>5750.7528907661936</v>
      </c>
      <c r="I55" s="137">
        <f t="shared" si="18"/>
        <v>5477.8251071123477</v>
      </c>
      <c r="J55" s="137">
        <f t="shared" si="19"/>
        <v>270.43924038461535</v>
      </c>
      <c r="K55" s="137">
        <f t="shared" si="20"/>
        <v>229.93057389987851</v>
      </c>
      <c r="L55" s="137">
        <f t="shared" si="21"/>
        <v>5978.194921396841</v>
      </c>
      <c r="P55" s="156" t="s">
        <v>17</v>
      </c>
      <c r="Q55" s="171">
        <v>602.76278775829417</v>
      </c>
      <c r="R55" s="171">
        <v>5310.3014060846954</v>
      </c>
      <c r="S55" s="188">
        <v>5913.0641938429899</v>
      </c>
    </row>
    <row r="56" spans="1:20" ht="15" thickBot="1" x14ac:dyDescent="0.4">
      <c r="P56" s="158" t="s">
        <v>34</v>
      </c>
      <c r="Q56" s="172">
        <v>613.86366817194732</v>
      </c>
      <c r="R56" s="172">
        <v>3225.7988424237205</v>
      </c>
      <c r="S56" s="189">
        <v>3839.6625105956678</v>
      </c>
    </row>
    <row r="61" spans="1:20" ht="58" x14ac:dyDescent="0.35">
      <c r="M61" s="190" t="s">
        <v>57</v>
      </c>
      <c r="N61" s="191" t="s">
        <v>58</v>
      </c>
      <c r="O61" s="192" t="s">
        <v>59</v>
      </c>
    </row>
    <row r="62" spans="1:20" x14ac:dyDescent="0.35">
      <c r="M62" s="193"/>
      <c r="N62" s="129"/>
      <c r="O62" s="129"/>
    </row>
    <row r="63" spans="1:20" x14ac:dyDescent="0.35">
      <c r="M63" s="129"/>
      <c r="N63" s="129"/>
      <c r="O63" s="129"/>
    </row>
    <row r="64" spans="1:20" x14ac:dyDescent="0.35">
      <c r="M64" s="194">
        <v>2436.0696284505598</v>
      </c>
      <c r="N64" s="195">
        <v>2523.3033084044678</v>
      </c>
      <c r="O64" s="196">
        <v>-5.659783875312896E-2</v>
      </c>
    </row>
    <row r="65" spans="13:15" x14ac:dyDescent="0.35">
      <c r="M65" s="194">
        <v>1874.0312188868331</v>
      </c>
      <c r="N65" s="195">
        <v>1941.1387586971732</v>
      </c>
      <c r="O65" s="196">
        <v>7.6772704779055401E-2</v>
      </c>
    </row>
    <row r="66" spans="13:15" x14ac:dyDescent="0.35">
      <c r="M66" s="194">
        <v>1851.3338060981712</v>
      </c>
      <c r="N66" s="195">
        <v>1917.6285699435455</v>
      </c>
      <c r="O66" s="197">
        <v>0.13995063898591531</v>
      </c>
    </row>
    <row r="67" spans="13:15" x14ac:dyDescent="0.35">
      <c r="M67" s="194">
        <v>7135.7516346229995</v>
      </c>
      <c r="N67" s="195">
        <v>7391.2771200423967</v>
      </c>
      <c r="O67" s="197">
        <v>0.21120012843645752</v>
      </c>
    </row>
    <row r="68" spans="13:15" x14ac:dyDescent="0.35">
      <c r="M68" s="194">
        <v>2145.8924970278854</v>
      </c>
      <c r="N68" s="195">
        <v>2222.7351689757666</v>
      </c>
      <c r="O68" s="197">
        <v>0.17521820352721096</v>
      </c>
    </row>
    <row r="69" spans="13:15" x14ac:dyDescent="0.35">
      <c r="M69" s="194">
        <v>4861.9757075462776</v>
      </c>
      <c r="N69" s="195">
        <v>5036.0791189851088</v>
      </c>
      <c r="O69" s="197">
        <v>0.36186163318097364</v>
      </c>
    </row>
  </sheetData>
  <mergeCells count="28">
    <mergeCell ref="A2:N2"/>
    <mergeCell ref="I3:L3"/>
    <mergeCell ref="F3:H3"/>
    <mergeCell ref="C3:E3"/>
    <mergeCell ref="A12:L12"/>
    <mergeCell ref="C13:E13"/>
    <mergeCell ref="F13:H13"/>
    <mergeCell ref="I13:L13"/>
    <mergeCell ref="AJ23:AM23"/>
    <mergeCell ref="AO23:AR23"/>
    <mergeCell ref="A23:D23"/>
    <mergeCell ref="U23:X23"/>
    <mergeCell ref="Z23:AC23"/>
    <mergeCell ref="AE23:AH23"/>
    <mergeCell ref="A34:C34"/>
    <mergeCell ref="A37:L37"/>
    <mergeCell ref="F23:I23"/>
    <mergeCell ref="K23:N23"/>
    <mergeCell ref="P23:S23"/>
    <mergeCell ref="A47:L47"/>
    <mergeCell ref="C48:E48"/>
    <mergeCell ref="F48:H48"/>
    <mergeCell ref="I48:L48"/>
    <mergeCell ref="R38:U38"/>
    <mergeCell ref="P48:S48"/>
    <mergeCell ref="C38:E38"/>
    <mergeCell ref="F38:H38"/>
    <mergeCell ref="I38:L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C071E-21B9-4B43-A526-DA101F5891E7}">
  <dimension ref="A2:L32"/>
  <sheetViews>
    <sheetView workbookViewId="0">
      <selection activeCell="B5" sqref="B5"/>
    </sheetView>
  </sheetViews>
  <sheetFormatPr defaultRowHeight="14.5" x14ac:dyDescent="0.35"/>
  <cols>
    <col min="1" max="1" width="10.1796875" customWidth="1"/>
    <col min="2" max="3" width="10.1796875" bestFit="1" customWidth="1"/>
    <col min="4" max="4" width="8.81640625" bestFit="1" customWidth="1"/>
    <col min="5" max="6" width="10.1796875" bestFit="1" customWidth="1"/>
    <col min="7" max="7" width="8.81640625" bestFit="1" customWidth="1"/>
    <col min="8" max="9" width="10.1796875" bestFit="1" customWidth="1"/>
    <col min="10" max="10" width="8.81640625" bestFit="1" customWidth="1"/>
    <col min="11" max="11" width="11.453125" bestFit="1" customWidth="1"/>
    <col min="12" max="12" width="10.1796875" bestFit="1" customWidth="1"/>
  </cols>
  <sheetData>
    <row r="2" spans="1:12" x14ac:dyDescent="0.35">
      <c r="A2" s="310" t="s">
        <v>60</v>
      </c>
      <c r="B2" s="310"/>
      <c r="C2" s="310"/>
      <c r="D2" s="310"/>
      <c r="E2" s="310"/>
      <c r="F2" s="310"/>
      <c r="G2" s="310"/>
      <c r="H2" s="310"/>
      <c r="I2" s="310"/>
      <c r="J2" s="310"/>
      <c r="K2" s="310"/>
      <c r="L2" s="310"/>
    </row>
    <row r="3" spans="1:12" x14ac:dyDescent="0.35">
      <c r="A3" s="136" t="s">
        <v>1</v>
      </c>
      <c r="B3" s="136" t="s">
        <v>2</v>
      </c>
      <c r="C3" s="304" t="s">
        <v>3</v>
      </c>
      <c r="D3" s="305"/>
      <c r="E3" s="306"/>
      <c r="F3" s="304" t="s">
        <v>4</v>
      </c>
      <c r="G3" s="305"/>
      <c r="H3" s="306"/>
      <c r="I3" s="304" t="s">
        <v>5</v>
      </c>
      <c r="J3" s="305"/>
      <c r="K3" s="305"/>
      <c r="L3" s="306"/>
    </row>
    <row r="4" spans="1:12" x14ac:dyDescent="0.35">
      <c r="A4" s="136"/>
      <c r="B4" s="136" t="s">
        <v>7</v>
      </c>
      <c r="C4" s="136" t="s">
        <v>7</v>
      </c>
      <c r="D4" s="136" t="s">
        <v>8</v>
      </c>
      <c r="E4" s="136" t="s">
        <v>9</v>
      </c>
      <c r="F4" s="136" t="s">
        <v>7</v>
      </c>
      <c r="G4" s="136" t="s">
        <v>10</v>
      </c>
      <c r="H4" s="136" t="s">
        <v>9</v>
      </c>
      <c r="I4" s="136" t="s">
        <v>7</v>
      </c>
      <c r="J4" s="136" t="s">
        <v>8</v>
      </c>
      <c r="K4" s="136" t="s">
        <v>11</v>
      </c>
      <c r="L4" s="136" t="s">
        <v>9</v>
      </c>
    </row>
    <row r="5" spans="1:12" x14ac:dyDescent="0.35">
      <c r="A5" s="9" t="s">
        <v>13</v>
      </c>
      <c r="B5" s="137">
        <f>'FY26 O&amp;M'!F5</f>
        <v>5968.0589201912289</v>
      </c>
      <c r="C5" s="137">
        <f>'FY26 O&amp;M'!F5</f>
        <v>5968.0589201912289</v>
      </c>
      <c r="D5" s="137">
        <f>'FY26 MilPers'!D9</f>
        <v>202.63335576923075</v>
      </c>
      <c r="E5" s="137">
        <f>SUM(C5:D5)</f>
        <v>6170.6922759604595</v>
      </c>
      <c r="F5" s="137">
        <f>'FY26 O&amp;M'!F5</f>
        <v>5968.0589201912289</v>
      </c>
      <c r="G5" s="137">
        <f>'[1]FY25 MilPersFMS'!D9</f>
        <v>204.60972115384612</v>
      </c>
      <c r="H5" s="137">
        <f>SUM(F5:G5)</f>
        <v>6172.6686413450752</v>
      </c>
      <c r="I5" s="137">
        <f>'FY26 O&amp;M'!F5</f>
        <v>5968.0589201912289</v>
      </c>
      <c r="J5" s="137">
        <f>'FY26 MilPers'!D9</f>
        <v>202.63335576923075</v>
      </c>
      <c r="K5" s="137">
        <f>SUM(I5:J5)*0.04</f>
        <v>246.82769103841838</v>
      </c>
      <c r="L5" s="137">
        <f>SUM(I5:K5)</f>
        <v>6417.5199669988779</v>
      </c>
    </row>
    <row r="6" spans="1:12" x14ac:dyDescent="0.35">
      <c r="A6" s="9" t="s">
        <v>14</v>
      </c>
      <c r="B6" s="137">
        <f>'FY26 O&amp;M'!F6</f>
        <v>2878.2349479590162</v>
      </c>
      <c r="C6" s="137">
        <f>'FY26 O&amp;M'!F6</f>
        <v>2878.2349479590162</v>
      </c>
      <c r="D6" s="137">
        <f>'FY26 MilPers'!D10</f>
        <v>202.63335576923075</v>
      </c>
      <c r="E6" s="137">
        <f t="shared" ref="E6:E10" si="0">SUM(C6:D6)</f>
        <v>3080.8683037282467</v>
      </c>
      <c r="F6" s="137">
        <f>'FY26 O&amp;M'!F6</f>
        <v>2878.2349479590162</v>
      </c>
      <c r="G6" s="137">
        <f>'[1]FY25 MilPersFMS'!D10</f>
        <v>204.60972115384612</v>
      </c>
      <c r="H6" s="137">
        <f t="shared" ref="H6:H10" si="1">SUM(F6:G6)</f>
        <v>3082.8446691128624</v>
      </c>
      <c r="I6" s="137">
        <f>'FY26 O&amp;M'!F6</f>
        <v>2878.2349479590162</v>
      </c>
      <c r="J6" s="137">
        <f>'FY26 MilPers'!D10</f>
        <v>202.63335576923075</v>
      </c>
      <c r="K6" s="137">
        <f t="shared" ref="K6:K10" si="2">SUM(I6:J6)*0.04</f>
        <v>123.23473214912987</v>
      </c>
      <c r="L6" s="137">
        <f t="shared" ref="L6:L10" si="3">SUM(I6:K6)</f>
        <v>3204.1030358773764</v>
      </c>
    </row>
    <row r="7" spans="1:12" x14ac:dyDescent="0.35">
      <c r="A7" s="9" t="s">
        <v>15</v>
      </c>
      <c r="B7" s="137">
        <f>'FY26 O&amp;M'!F7</f>
        <v>3694.968310378089</v>
      </c>
      <c r="C7" s="137">
        <f>'FY26 O&amp;M'!F7</f>
        <v>3694.968310378089</v>
      </c>
      <c r="D7" s="137">
        <f>'FY26 MilPers'!D13</f>
        <v>270.43924038461535</v>
      </c>
      <c r="E7" s="137">
        <f t="shared" si="0"/>
        <v>3965.4075507627044</v>
      </c>
      <c r="F7" s="137">
        <f>'FY26 O&amp;M'!F7</f>
        <v>3694.968310378089</v>
      </c>
      <c r="G7" s="137">
        <f>'[1]FY25 MilPersFMS'!D13</f>
        <v>272.92778365384612</v>
      </c>
      <c r="H7" s="137">
        <f t="shared" si="1"/>
        <v>3967.8960940319353</v>
      </c>
      <c r="I7" s="137">
        <f>'FY26 O&amp;M'!F7</f>
        <v>3694.968310378089</v>
      </c>
      <c r="J7" s="137">
        <f>'FY26 MilPers'!D13</f>
        <v>270.43924038461535</v>
      </c>
      <c r="K7" s="137">
        <f t="shared" si="2"/>
        <v>158.61630203050819</v>
      </c>
      <c r="L7" s="137">
        <f t="shared" si="3"/>
        <v>4124.0238527932124</v>
      </c>
    </row>
    <row r="8" spans="1:12" x14ac:dyDescent="0.35">
      <c r="A8" s="9" t="s">
        <v>16</v>
      </c>
      <c r="B8" s="137">
        <f>'FY26 O&amp;M'!F8</f>
        <v>12256.154357013986</v>
      </c>
      <c r="C8" s="137">
        <f>'FY26 O&amp;M'!F8</f>
        <v>12256.154357013986</v>
      </c>
      <c r="D8" s="137">
        <f>'FY26 MilPers'!D14</f>
        <v>338.24512499999997</v>
      </c>
      <c r="E8" s="137">
        <f t="shared" si="0"/>
        <v>12594.399482013985</v>
      </c>
      <c r="F8" s="137">
        <f>'FY26 O&amp;M'!F8</f>
        <v>12256.154357013986</v>
      </c>
      <c r="G8" s="137">
        <f>'[1]FY25 MilPersFMS'!D14</f>
        <v>341.24584615384612</v>
      </c>
      <c r="H8" s="137">
        <f t="shared" si="1"/>
        <v>12597.400203167832</v>
      </c>
      <c r="I8" s="137">
        <f>'FY26 O&amp;M'!F8</f>
        <v>12256.154357013986</v>
      </c>
      <c r="J8" s="137">
        <f>'FY26 MilPers'!D14</f>
        <v>338.24512499999997</v>
      </c>
      <c r="K8" s="137">
        <f t="shared" si="2"/>
        <v>503.7759792805594</v>
      </c>
      <c r="L8" s="137">
        <f t="shared" si="3"/>
        <v>13098.175461294544</v>
      </c>
    </row>
    <row r="9" spans="1:12" x14ac:dyDescent="0.35">
      <c r="A9" s="9" t="s">
        <v>17</v>
      </c>
      <c r="B9" s="137">
        <f>'FY26 O&amp;M'!F9</f>
        <v>5886.0381594475029</v>
      </c>
      <c r="C9" s="137">
        <f>'FY26 O&amp;M'!F9</f>
        <v>5886.0381594475029</v>
      </c>
      <c r="D9" s="137">
        <f>'FY26 MilPers'!D15</f>
        <v>270.43924038461535</v>
      </c>
      <c r="E9" s="137">
        <f t="shared" si="0"/>
        <v>6156.477399832118</v>
      </c>
      <c r="F9" s="137">
        <f>'FY26 O&amp;M'!F9</f>
        <v>5886.0381594475029</v>
      </c>
      <c r="G9" s="137">
        <f>'[1]FY25 MilPersFMS'!D15</f>
        <v>272.92778365384612</v>
      </c>
      <c r="H9" s="137">
        <f t="shared" si="1"/>
        <v>6158.9659431013488</v>
      </c>
      <c r="I9" s="137">
        <f>'FY26 O&amp;M'!F9</f>
        <v>5886.0381594475029</v>
      </c>
      <c r="J9" s="137">
        <f>'FY26 MilPers'!D15</f>
        <v>270.43924038461535</v>
      </c>
      <c r="K9" s="137">
        <f t="shared" si="2"/>
        <v>246.25909599328472</v>
      </c>
      <c r="L9" s="137">
        <f t="shared" si="3"/>
        <v>6402.7364958254029</v>
      </c>
    </row>
    <row r="10" spans="1:12" x14ac:dyDescent="0.35">
      <c r="A10" s="9" t="s">
        <v>34</v>
      </c>
      <c r="B10" s="137">
        <f>'FY26 O&amp;M'!F10</f>
        <v>5058.354892955841</v>
      </c>
      <c r="C10" s="137">
        <f>'FY26 O&amp;M'!F10</f>
        <v>5058.354892955841</v>
      </c>
      <c r="D10" s="137">
        <f>'FY26 MilPers'!D16</f>
        <v>270.43924038461535</v>
      </c>
      <c r="E10" s="137">
        <f t="shared" si="0"/>
        <v>5328.794133340456</v>
      </c>
      <c r="F10" s="137">
        <f>'FY26 O&amp;M'!F10</f>
        <v>5058.354892955841</v>
      </c>
      <c r="G10" s="137">
        <f>'[1]FY25 MilPersFMS'!D16</f>
        <v>272.92778365384612</v>
      </c>
      <c r="H10" s="137">
        <f t="shared" si="1"/>
        <v>5331.2826766096869</v>
      </c>
      <c r="I10" s="137">
        <f>'FY26 O&amp;M'!F10</f>
        <v>5058.354892955841</v>
      </c>
      <c r="J10" s="137">
        <f>'FY26 MilPers'!D16</f>
        <v>270.43924038461535</v>
      </c>
      <c r="K10" s="137">
        <f t="shared" si="2"/>
        <v>213.15176533361824</v>
      </c>
      <c r="L10" s="137">
        <f t="shared" si="3"/>
        <v>5541.9458986740747</v>
      </c>
    </row>
    <row r="12" spans="1:12" ht="15" thickBot="1" x14ac:dyDescent="0.4"/>
    <row r="13" spans="1:12" x14ac:dyDescent="0.35">
      <c r="A13" s="307" t="s">
        <v>61</v>
      </c>
      <c r="B13" s="308"/>
      <c r="C13" s="308"/>
      <c r="D13" s="308"/>
      <c r="E13" s="308"/>
      <c r="F13" s="308"/>
      <c r="G13" s="308"/>
      <c r="H13" s="308"/>
      <c r="I13" s="308"/>
      <c r="J13" s="308"/>
      <c r="K13" s="308"/>
      <c r="L13" s="309"/>
    </row>
    <row r="14" spans="1:12" x14ac:dyDescent="0.35">
      <c r="A14" s="140" t="s">
        <v>1</v>
      </c>
      <c r="B14" s="136" t="s">
        <v>2</v>
      </c>
      <c r="C14" s="136" t="s">
        <v>3</v>
      </c>
      <c r="D14" s="136"/>
      <c r="E14" s="136"/>
      <c r="F14" s="136" t="s">
        <v>4</v>
      </c>
      <c r="G14" s="136"/>
      <c r="H14" s="136"/>
      <c r="I14" s="136" t="s">
        <v>5</v>
      </c>
      <c r="J14" s="136"/>
      <c r="K14" s="136"/>
      <c r="L14" s="141"/>
    </row>
    <row r="15" spans="1:12" x14ac:dyDescent="0.35">
      <c r="A15" s="140"/>
      <c r="B15" s="136" t="s">
        <v>7</v>
      </c>
      <c r="C15" s="136" t="s">
        <v>7</v>
      </c>
      <c r="D15" s="136" t="s">
        <v>8</v>
      </c>
      <c r="E15" s="136" t="s">
        <v>9</v>
      </c>
      <c r="F15" s="136" t="s">
        <v>7</v>
      </c>
      <c r="G15" s="136" t="s">
        <v>10</v>
      </c>
      <c r="H15" s="136" t="s">
        <v>9</v>
      </c>
      <c r="I15" s="136" t="s">
        <v>7</v>
      </c>
      <c r="J15" s="136" t="s">
        <v>8</v>
      </c>
      <c r="K15" s="136" t="s">
        <v>11</v>
      </c>
      <c r="L15" s="141" t="s">
        <v>9</v>
      </c>
    </row>
    <row r="16" spans="1:12" x14ac:dyDescent="0.35">
      <c r="A16" s="138" t="s">
        <v>13</v>
      </c>
      <c r="B16" s="137">
        <v>5784.4389647933895</v>
      </c>
      <c r="C16" s="137">
        <v>5784.4389647933895</v>
      </c>
      <c r="D16" s="137">
        <v>196.99035576923075</v>
      </c>
      <c r="E16" s="137">
        <v>5981.42932056262</v>
      </c>
      <c r="F16" s="137">
        <v>5784.4389647933895</v>
      </c>
      <c r="G16" s="137">
        <v>204.60972115384612</v>
      </c>
      <c r="H16" s="137">
        <v>5989.0486859472358</v>
      </c>
      <c r="I16" s="137">
        <v>5784.4389647933895</v>
      </c>
      <c r="J16" s="137">
        <v>196.99035576923075</v>
      </c>
      <c r="K16" s="137">
        <v>239.2571728225048</v>
      </c>
      <c r="L16" s="142">
        <v>6220.6864933851248</v>
      </c>
    </row>
    <row r="17" spans="1:12" x14ac:dyDescent="0.35">
      <c r="A17" s="138" t="s">
        <v>14</v>
      </c>
      <c r="B17" s="137">
        <v>2644.8604353973433</v>
      </c>
      <c r="C17" s="137">
        <v>2644.8604353973433</v>
      </c>
      <c r="D17" s="137">
        <v>196.99035576923075</v>
      </c>
      <c r="E17" s="137">
        <v>2841.8507911665738</v>
      </c>
      <c r="F17" s="137">
        <v>2644.8604353973433</v>
      </c>
      <c r="G17" s="137">
        <v>204.60972115384612</v>
      </c>
      <c r="H17" s="137">
        <v>2849.4701565511896</v>
      </c>
      <c r="I17" s="137">
        <v>2644.8604353973433</v>
      </c>
      <c r="J17" s="137">
        <v>196.99035576923075</v>
      </c>
      <c r="K17" s="137">
        <v>113.67403164666295</v>
      </c>
      <c r="L17" s="142">
        <v>2955.5248228132368</v>
      </c>
    </row>
    <row r="18" spans="1:12" x14ac:dyDescent="0.35">
      <c r="A18" s="138" t="s">
        <v>15</v>
      </c>
      <c r="B18" s="137">
        <v>2837.6862475659855</v>
      </c>
      <c r="C18" s="137">
        <v>2837.6862475659855</v>
      </c>
      <c r="D18" s="137">
        <v>261.49873557692308</v>
      </c>
      <c r="E18" s="137">
        <v>3099.1849831429085</v>
      </c>
      <c r="F18" s="137">
        <v>2837.6862475659855</v>
      </c>
      <c r="G18" s="137">
        <v>272.92778365384612</v>
      </c>
      <c r="H18" s="137">
        <v>3110.6140312198318</v>
      </c>
      <c r="I18" s="137">
        <v>2837.6862475659855</v>
      </c>
      <c r="J18" s="137">
        <v>261.49873557692308</v>
      </c>
      <c r="K18" s="137">
        <v>123.96739932571634</v>
      </c>
      <c r="L18" s="142">
        <v>3223.1523824686251</v>
      </c>
    </row>
    <row r="19" spans="1:12" x14ac:dyDescent="0.35">
      <c r="A19" s="138" t="s">
        <v>16</v>
      </c>
      <c r="B19" s="137">
        <v>8931.1407128040246</v>
      </c>
      <c r="C19" s="137">
        <v>8931.1407128040246</v>
      </c>
      <c r="D19" s="137">
        <v>326.00711538461536</v>
      </c>
      <c r="E19" s="137">
        <v>9257.1478281886393</v>
      </c>
      <c r="F19" s="137">
        <v>8931.1407128040246</v>
      </c>
      <c r="G19" s="137">
        <v>341.24584615384612</v>
      </c>
      <c r="H19" s="137">
        <v>9272.3865589578709</v>
      </c>
      <c r="I19" s="137">
        <v>8931.1407128040246</v>
      </c>
      <c r="J19" s="137">
        <v>326.00711538461536</v>
      </c>
      <c r="K19" s="137">
        <v>370.2859131275456</v>
      </c>
      <c r="L19" s="142">
        <v>9627.4337413161848</v>
      </c>
    </row>
    <row r="20" spans="1:12" x14ac:dyDescent="0.35">
      <c r="A20" s="138" t="s">
        <v>17</v>
      </c>
      <c r="B20" s="137">
        <v>5001.8649466470624</v>
      </c>
      <c r="C20" s="137">
        <v>5001.8649466470624</v>
      </c>
      <c r="D20" s="137">
        <v>261.49873557692308</v>
      </c>
      <c r="E20" s="137">
        <v>5263.363682223986</v>
      </c>
      <c r="F20" s="137">
        <v>5001.8649466470624</v>
      </c>
      <c r="G20" s="137">
        <v>272.92778365384612</v>
      </c>
      <c r="H20" s="137">
        <v>5274.7927303009083</v>
      </c>
      <c r="I20" s="137">
        <v>5001.8649466470624</v>
      </c>
      <c r="J20" s="137">
        <v>261.49873557692308</v>
      </c>
      <c r="K20" s="137">
        <v>210.53454728895943</v>
      </c>
      <c r="L20" s="142">
        <v>5473.8982295129454</v>
      </c>
    </row>
    <row r="21" spans="1:12" ht="15" thickBot="1" x14ac:dyDescent="0.4">
      <c r="A21" s="139" t="s">
        <v>34</v>
      </c>
      <c r="B21" s="143">
        <v>5206.0962955064533</v>
      </c>
      <c r="C21" s="143">
        <v>5206.0962955064533</v>
      </c>
      <c r="D21" s="143">
        <v>261.49873557692308</v>
      </c>
      <c r="E21" s="143">
        <v>5467.5950310833759</v>
      </c>
      <c r="F21" s="143">
        <v>5206.0962955064533</v>
      </c>
      <c r="G21" s="143">
        <v>272.92778365384612</v>
      </c>
      <c r="H21" s="143">
        <v>5479.0240791602992</v>
      </c>
      <c r="I21" s="143">
        <v>5206.0962955064533</v>
      </c>
      <c r="J21" s="143">
        <v>261.49873557692308</v>
      </c>
      <c r="K21" s="143">
        <v>218.70380124333505</v>
      </c>
      <c r="L21" s="144">
        <v>5686.2988323267109</v>
      </c>
    </row>
    <row r="24" spans="1:12" ht="16" x14ac:dyDescent="0.4">
      <c r="A24" s="311" t="s">
        <v>62</v>
      </c>
      <c r="B24" s="311"/>
      <c r="C24" s="311"/>
      <c r="D24" s="311"/>
      <c r="E24" s="311"/>
      <c r="F24" s="311"/>
      <c r="G24" s="311"/>
      <c r="H24" s="311"/>
      <c r="I24" s="311"/>
      <c r="J24" s="311"/>
      <c r="K24" s="311"/>
      <c r="L24" s="311"/>
    </row>
    <row r="25" spans="1:12" x14ac:dyDescent="0.35">
      <c r="A25" s="136" t="s">
        <v>1</v>
      </c>
      <c r="B25" s="136" t="s">
        <v>2</v>
      </c>
      <c r="C25" s="304" t="s">
        <v>3</v>
      </c>
      <c r="D25" s="305"/>
      <c r="E25" s="306"/>
      <c r="F25" s="304" t="s">
        <v>4</v>
      </c>
      <c r="G25" s="305"/>
      <c r="H25" s="306"/>
      <c r="I25" s="304" t="s">
        <v>5</v>
      </c>
      <c r="J25" s="305"/>
      <c r="K25" s="305"/>
      <c r="L25" s="306"/>
    </row>
    <row r="26" spans="1:12" x14ac:dyDescent="0.35">
      <c r="A26" s="136"/>
      <c r="B26" s="136" t="s">
        <v>7</v>
      </c>
      <c r="C26" s="136" t="s">
        <v>7</v>
      </c>
      <c r="D26" s="136" t="s">
        <v>8</v>
      </c>
      <c r="E26" s="136" t="s">
        <v>9</v>
      </c>
      <c r="F26" s="136" t="s">
        <v>7</v>
      </c>
      <c r="G26" s="136" t="s">
        <v>10</v>
      </c>
      <c r="H26" s="136" t="s">
        <v>9</v>
      </c>
      <c r="I26" s="136" t="s">
        <v>7</v>
      </c>
      <c r="J26" s="136" t="s">
        <v>8</v>
      </c>
      <c r="K26" s="136" t="s">
        <v>11</v>
      </c>
      <c r="L26" s="136" t="s">
        <v>9</v>
      </c>
    </row>
    <row r="27" spans="1:12" x14ac:dyDescent="0.35">
      <c r="A27" s="9" t="s">
        <v>13</v>
      </c>
      <c r="B27" s="137">
        <v>4767.4439685905636</v>
      </c>
      <c r="C27" s="137">
        <v>4767.4439685905636</v>
      </c>
      <c r="D27" s="137">
        <v>186.98795192307691</v>
      </c>
      <c r="E27" s="137">
        <v>4954.4319205136408</v>
      </c>
      <c r="F27" s="137">
        <v>4767.4439685905636</v>
      </c>
      <c r="G27" s="137">
        <v>194.00881730769231</v>
      </c>
      <c r="H27" s="137">
        <v>4961.4527858982556</v>
      </c>
      <c r="I27" s="137">
        <v>4767.4439685905636</v>
      </c>
      <c r="J27" s="137">
        <v>186.98795192307691</v>
      </c>
      <c r="K27" s="137">
        <v>198.17727682054564</v>
      </c>
      <c r="L27" s="137">
        <v>5152.6091973341863</v>
      </c>
    </row>
    <row r="28" spans="1:12" x14ac:dyDescent="0.35">
      <c r="A28" s="9" t="s">
        <v>14</v>
      </c>
      <c r="B28" s="137">
        <v>2635.9317904827421</v>
      </c>
      <c r="C28" s="137">
        <v>2635.9317904827421</v>
      </c>
      <c r="D28" s="137">
        <v>186.98795192307691</v>
      </c>
      <c r="E28" s="137">
        <v>2822.9197424058189</v>
      </c>
      <c r="F28" s="137">
        <v>2635.9317904827421</v>
      </c>
      <c r="G28" s="137">
        <v>194.00881730769231</v>
      </c>
      <c r="H28" s="137">
        <v>2829.9406077904346</v>
      </c>
      <c r="I28" s="137">
        <v>2635.9317904827421</v>
      </c>
      <c r="J28" s="137">
        <v>186.98795192307691</v>
      </c>
      <c r="K28" s="137">
        <v>112.91678969623275</v>
      </c>
      <c r="L28" s="137">
        <v>2935.8365321020515</v>
      </c>
    </row>
    <row r="29" spans="1:12" x14ac:dyDescent="0.35">
      <c r="A29" s="9" t="s">
        <v>15</v>
      </c>
      <c r="B29" s="137">
        <v>2417.9435806156262</v>
      </c>
      <c r="C29" s="137">
        <v>2417.9435806156262</v>
      </c>
      <c r="D29" s="137">
        <v>249.41418749999997</v>
      </c>
      <c r="E29" s="137">
        <v>2667.3577681156262</v>
      </c>
      <c r="F29" s="137">
        <v>2417.9435806156262</v>
      </c>
      <c r="G29" s="137">
        <v>259.94548557692309</v>
      </c>
      <c r="H29" s="137">
        <v>2677.8890661925493</v>
      </c>
      <c r="I29" s="137">
        <v>2417.9435806156262</v>
      </c>
      <c r="J29" s="137">
        <v>249.41418749999997</v>
      </c>
      <c r="K29" s="137">
        <v>106.69431072462505</v>
      </c>
      <c r="L29" s="137">
        <v>2774.0520788402514</v>
      </c>
    </row>
    <row r="30" spans="1:12" x14ac:dyDescent="0.35">
      <c r="A30" s="9" t="s">
        <v>16</v>
      </c>
      <c r="B30" s="137">
        <v>7904.9910732098861</v>
      </c>
      <c r="C30" s="137">
        <v>7904.9910732098861</v>
      </c>
      <c r="D30" s="137">
        <v>311.84042307692306</v>
      </c>
      <c r="E30" s="137">
        <v>8216.8314962868099</v>
      </c>
      <c r="F30" s="137">
        <v>7904.9910732098861</v>
      </c>
      <c r="G30" s="137">
        <v>325.88215384615387</v>
      </c>
      <c r="H30" s="137">
        <v>8230.8732270560395</v>
      </c>
      <c r="I30" s="137">
        <v>7904.9910732098861</v>
      </c>
      <c r="J30" s="137">
        <v>311.84042307692306</v>
      </c>
      <c r="K30" s="137">
        <v>328.67325985147238</v>
      </c>
      <c r="L30" s="137">
        <v>8545.5047561382817</v>
      </c>
    </row>
    <row r="31" spans="1:12" x14ac:dyDescent="0.35">
      <c r="A31" s="9" t="s">
        <v>17</v>
      </c>
      <c r="B31" s="137">
        <v>4381.5691540616299</v>
      </c>
      <c r="C31" s="137">
        <v>4381.5691540616299</v>
      </c>
      <c r="D31" s="137">
        <v>249.41418749999997</v>
      </c>
      <c r="E31" s="137">
        <v>4630.9833415616295</v>
      </c>
      <c r="F31" s="137">
        <v>4381.5691540616299</v>
      </c>
      <c r="G31" s="137">
        <v>259.94548557692309</v>
      </c>
      <c r="H31" s="137">
        <v>4641.5146396385526</v>
      </c>
      <c r="I31" s="137">
        <v>4381.5691540616299</v>
      </c>
      <c r="J31" s="137">
        <v>249.41418749999997</v>
      </c>
      <c r="K31" s="137">
        <v>185.23933366246519</v>
      </c>
      <c r="L31" s="137">
        <v>4816.2226752240949</v>
      </c>
    </row>
    <row r="32" spans="1:12" x14ac:dyDescent="0.35">
      <c r="A32" s="9" t="s">
        <v>34</v>
      </c>
      <c r="B32" s="137">
        <v>5869.5843572901122</v>
      </c>
      <c r="C32" s="137">
        <v>5869.5843572901122</v>
      </c>
      <c r="D32" s="137">
        <v>249.41418749999997</v>
      </c>
      <c r="E32" s="137">
        <v>6118.9985447901117</v>
      </c>
      <c r="F32" s="137">
        <v>5869.5843572901122</v>
      </c>
      <c r="G32" s="137">
        <v>259.94548557692309</v>
      </c>
      <c r="H32" s="137">
        <v>6129.5298428670349</v>
      </c>
      <c r="I32" s="137">
        <v>5869.5843572901122</v>
      </c>
      <c r="J32" s="137">
        <v>249.41418749999997</v>
      </c>
      <c r="K32" s="137">
        <v>244.75994179160446</v>
      </c>
      <c r="L32" s="137">
        <v>6363.7584865817162</v>
      </c>
    </row>
  </sheetData>
  <mergeCells count="9">
    <mergeCell ref="C25:E25"/>
    <mergeCell ref="F25:H25"/>
    <mergeCell ref="I25:L25"/>
    <mergeCell ref="A13:L13"/>
    <mergeCell ref="A2:L2"/>
    <mergeCell ref="C3:E3"/>
    <mergeCell ref="F3:H3"/>
    <mergeCell ref="I3:L3"/>
    <mergeCell ref="A24:L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4E39F-CFE7-4C98-AF29-21B8509E2DA9}">
  <dimension ref="B1:AG69"/>
  <sheetViews>
    <sheetView workbookViewId="0">
      <selection activeCell="D7" sqref="D7:D9"/>
    </sheetView>
  </sheetViews>
  <sheetFormatPr defaultRowHeight="14.5" x14ac:dyDescent="0.35"/>
  <cols>
    <col min="3" max="3" width="12.26953125" customWidth="1"/>
    <col min="7" max="7" width="9.7265625" customWidth="1"/>
  </cols>
  <sheetData>
    <row r="1" spans="3:33" ht="15.5" x14ac:dyDescent="0.35">
      <c r="R1" s="265" t="s">
        <v>63</v>
      </c>
      <c r="S1" s="266"/>
      <c r="T1" s="266"/>
      <c r="U1" s="266"/>
      <c r="V1" s="266"/>
      <c r="W1" s="266"/>
      <c r="X1" s="266"/>
      <c r="Y1" s="266"/>
      <c r="Z1" s="266"/>
      <c r="AA1" s="266"/>
      <c r="AB1" s="266"/>
      <c r="AC1" s="266"/>
      <c r="AD1" s="266"/>
      <c r="AE1" s="266"/>
      <c r="AF1" s="266"/>
      <c r="AG1" s="266"/>
    </row>
    <row r="2" spans="3:33" ht="15.5" x14ac:dyDescent="0.35">
      <c r="C2" s="313" t="s">
        <v>64</v>
      </c>
      <c r="D2" s="313"/>
      <c r="E2" s="313"/>
      <c r="F2" s="313"/>
      <c r="R2" s="265" t="s">
        <v>65</v>
      </c>
      <c r="S2" s="265"/>
      <c r="T2" s="265"/>
      <c r="U2" s="265"/>
      <c r="V2" s="265"/>
      <c r="W2" s="265"/>
      <c r="X2" s="265"/>
      <c r="Y2" s="265"/>
      <c r="Z2" s="265"/>
      <c r="AA2" s="265"/>
      <c r="AB2" s="265"/>
      <c r="AC2" s="265"/>
      <c r="AD2" s="265"/>
      <c r="AE2" s="265"/>
      <c r="AF2" s="265"/>
      <c r="AG2" s="265"/>
    </row>
    <row r="3" spans="3:33" ht="16" thickBot="1" x14ac:dyDescent="0.4">
      <c r="H3" s="103" t="s">
        <v>66</v>
      </c>
      <c r="I3" s="103"/>
      <c r="J3" s="103"/>
      <c r="K3" s="314" t="s">
        <v>67</v>
      </c>
      <c r="L3" s="314"/>
      <c r="M3" s="314"/>
      <c r="R3" s="265" t="s">
        <v>68</v>
      </c>
      <c r="S3" s="265"/>
      <c r="T3" s="265"/>
      <c r="U3" s="265"/>
      <c r="V3" s="265"/>
      <c r="W3" s="265"/>
      <c r="X3" s="265"/>
      <c r="Y3" s="265"/>
      <c r="Z3" s="265"/>
      <c r="AA3" s="265"/>
      <c r="AB3" s="265"/>
      <c r="AC3" s="265"/>
      <c r="AD3" s="265"/>
      <c r="AE3" s="265"/>
      <c r="AF3" s="265"/>
      <c r="AG3" s="265"/>
    </row>
    <row r="4" spans="3:33" ht="16" thickBot="1" x14ac:dyDescent="0.4">
      <c r="C4" s="105" t="s">
        <v>1</v>
      </c>
      <c r="D4" s="105" t="s">
        <v>45</v>
      </c>
      <c r="E4" s="105" t="s">
        <v>46</v>
      </c>
      <c r="F4" s="105" t="s">
        <v>69</v>
      </c>
      <c r="H4" s="312" t="s">
        <v>70</v>
      </c>
      <c r="I4" s="312"/>
      <c r="K4" t="s">
        <v>49</v>
      </c>
      <c r="L4" s="106"/>
      <c r="M4" s="264">
        <f>'FY25 OMA Inflation Idx BY26'!D46</f>
        <v>1.0383482521790064</v>
      </c>
      <c r="R4" s="265" t="s">
        <v>71</v>
      </c>
      <c r="S4" s="265"/>
      <c r="T4" s="265"/>
      <c r="U4" s="265"/>
      <c r="V4" s="265"/>
      <c r="W4" s="265"/>
      <c r="X4" s="265"/>
      <c r="Y4" s="265"/>
      <c r="Z4" s="265"/>
      <c r="AA4" s="265"/>
      <c r="AB4" s="265"/>
      <c r="AC4" s="265"/>
      <c r="AD4" s="265"/>
      <c r="AE4" s="265"/>
      <c r="AF4" s="265"/>
      <c r="AG4" s="265"/>
    </row>
    <row r="5" spans="3:33" ht="15.5" x14ac:dyDescent="0.35">
      <c r="C5" s="107" t="s">
        <v>13</v>
      </c>
      <c r="D5" s="108">
        <f>'FY26 Fuel Cost'!E18</f>
        <v>393.28160400000002</v>
      </c>
      <c r="E5" s="109">
        <f>'FY26 (FY24 CLS Cost per FH)'!D19*M4</f>
        <v>5574.7773161912291</v>
      </c>
      <c r="F5" s="110">
        <f>SUM(D5:E5)</f>
        <v>5968.0589201912289</v>
      </c>
      <c r="G5" s="111" t="s">
        <v>13</v>
      </c>
      <c r="H5" s="112">
        <f>F5/F16-1</f>
        <v>3.1743779563658592E-2</v>
      </c>
      <c r="K5" t="s">
        <v>72</v>
      </c>
      <c r="L5" s="106"/>
      <c r="M5" s="264">
        <f>'FY25 OMA Inflation Idx BY26'!D45</f>
        <v>1.0170020696358879</v>
      </c>
      <c r="R5" s="265" t="s">
        <v>73</v>
      </c>
      <c r="S5" s="265"/>
      <c r="T5" s="265"/>
      <c r="U5" s="265"/>
      <c r="V5" s="265"/>
      <c r="W5" s="265"/>
      <c r="X5" s="265"/>
      <c r="Y5" s="265"/>
      <c r="Z5" s="265"/>
      <c r="AA5" s="265"/>
      <c r="AB5" s="265"/>
      <c r="AC5" s="265"/>
      <c r="AD5" s="265"/>
      <c r="AE5" s="265"/>
      <c r="AF5" s="265"/>
      <c r="AG5" s="265"/>
    </row>
    <row r="6" spans="3:33" ht="15.5" x14ac:dyDescent="0.35">
      <c r="C6" s="113" t="s">
        <v>14</v>
      </c>
      <c r="D6" s="108">
        <f>'FY26 Fuel Cost'!E19</f>
        <v>404.84871000000004</v>
      </c>
      <c r="E6" s="109">
        <f>'FY26 (FY24 CLS Cost per FH)'!D7*'FY26 O&amp;M'!M4</f>
        <v>2473.3862379590159</v>
      </c>
      <c r="F6" s="110">
        <f t="shared" ref="F6:F10" si="0">SUM(D6:E6)</f>
        <v>2878.2349479590162</v>
      </c>
      <c r="G6" s="114" t="s">
        <v>14</v>
      </c>
      <c r="H6" s="112">
        <f t="shared" ref="H6:H10" si="1">F6/F17-1</f>
        <v>8.8236985754831521E-2</v>
      </c>
      <c r="R6" s="265" t="s">
        <v>74</v>
      </c>
      <c r="S6" s="265"/>
      <c r="T6" s="265"/>
      <c r="U6" s="265"/>
      <c r="V6" s="265"/>
      <c r="W6" s="265"/>
      <c r="X6" s="265"/>
      <c r="Y6" s="265"/>
      <c r="Z6" s="265"/>
      <c r="AA6" s="265"/>
      <c r="AB6" s="265"/>
      <c r="AC6" s="265"/>
      <c r="AD6" s="265"/>
      <c r="AE6" s="265"/>
      <c r="AF6" s="265"/>
      <c r="AG6" s="265"/>
    </row>
    <row r="7" spans="3:33" ht="15.5" x14ac:dyDescent="0.35">
      <c r="C7" s="199" t="s">
        <v>15</v>
      </c>
      <c r="D7" s="200">
        <f>'FY26 Fuel Cost'!E21</f>
        <v>324.141006</v>
      </c>
      <c r="E7" s="201">
        <f>'FY26 (FY24 CLS Cost per FH)'!D10*'FY26 O&amp;M'!M4</f>
        <v>3370.8273043780891</v>
      </c>
      <c r="F7" s="202">
        <f t="shared" si="0"/>
        <v>3694.968310378089</v>
      </c>
      <c r="G7" s="114" t="s">
        <v>15</v>
      </c>
      <c r="H7" s="198">
        <f t="shared" si="1"/>
        <v>0.30210600750785388</v>
      </c>
      <c r="R7" s="265" t="s">
        <v>75</v>
      </c>
      <c r="S7" s="265"/>
      <c r="T7" s="265"/>
      <c r="U7" s="265"/>
      <c r="V7" s="265"/>
      <c r="W7" s="265"/>
      <c r="X7" s="265"/>
      <c r="Y7" s="265"/>
      <c r="Z7" s="265"/>
      <c r="AA7" s="265"/>
      <c r="AB7" s="265"/>
      <c r="AC7" s="265"/>
      <c r="AD7" s="265"/>
      <c r="AE7" s="265"/>
      <c r="AF7" s="265"/>
      <c r="AG7" s="265"/>
    </row>
    <row r="8" spans="3:33" ht="15.5" x14ac:dyDescent="0.35">
      <c r="C8" s="199" t="s">
        <v>16</v>
      </c>
      <c r="D8" s="200">
        <f>'FY26 Fuel Cost'!E22</f>
        <v>1269.0125999999998</v>
      </c>
      <c r="E8" s="201">
        <f>'FY26 (FY24 CLS Cost per FH)'!D16*'FY26 O&amp;M'!M4</f>
        <v>10987.141757013986</v>
      </c>
      <c r="F8" s="202">
        <f t="shared" si="0"/>
        <v>12256.154357013986</v>
      </c>
      <c r="G8" s="114" t="s">
        <v>16</v>
      </c>
      <c r="H8" s="198">
        <f t="shared" si="1"/>
        <v>0.37229439677768084</v>
      </c>
      <c r="R8" s="265" t="s">
        <v>76</v>
      </c>
      <c r="S8" s="265"/>
      <c r="T8" s="265"/>
      <c r="U8" s="265"/>
      <c r="V8" s="265"/>
      <c r="W8" s="265"/>
      <c r="X8" s="265"/>
      <c r="Y8" s="265"/>
      <c r="Z8" s="265"/>
      <c r="AA8" s="265"/>
      <c r="AB8" s="265"/>
      <c r="AC8" s="265"/>
      <c r="AD8" s="265"/>
      <c r="AE8" s="265"/>
      <c r="AF8" s="265"/>
      <c r="AG8" s="265"/>
    </row>
    <row r="9" spans="3:33" ht="15.5" x14ac:dyDescent="0.35">
      <c r="C9" s="199" t="s">
        <v>17</v>
      </c>
      <c r="D9" s="200">
        <f>'FY26 Fuel Cost'!E23</f>
        <v>524.07599999999991</v>
      </c>
      <c r="E9" s="201">
        <f>'FY26 (FY24 CLS Cost per FH)'!D13*'FY26 O&amp;M'!M4</f>
        <v>5361.9621594475029</v>
      </c>
      <c r="F9" s="202">
        <f t="shared" si="0"/>
        <v>5886.0381594475029</v>
      </c>
      <c r="G9" s="114" t="s">
        <v>17</v>
      </c>
      <c r="H9" s="198">
        <f t="shared" si="1"/>
        <v>0.1767687097175894</v>
      </c>
      <c r="R9" s="265" t="s">
        <v>77</v>
      </c>
      <c r="S9" s="265"/>
      <c r="T9" s="265"/>
      <c r="U9" s="265"/>
      <c r="V9" s="265"/>
      <c r="W9" s="265"/>
      <c r="X9" s="265"/>
      <c r="Y9" s="265"/>
      <c r="Z9" s="265"/>
      <c r="AA9" s="265"/>
      <c r="AB9" s="265"/>
      <c r="AC9" s="265"/>
      <c r="AD9" s="265"/>
      <c r="AE9" s="265"/>
      <c r="AF9" s="265"/>
      <c r="AG9" s="265"/>
    </row>
    <row r="10" spans="3:33" ht="16" thickBot="1" x14ac:dyDescent="0.4">
      <c r="C10" s="267" t="s">
        <v>34</v>
      </c>
      <c r="D10" s="268">
        <f>'FY26 Fuel Cost'!D10</f>
        <v>235</v>
      </c>
      <c r="E10" s="269">
        <f>'FY26 (FY24 CLS Cost per FH)'!D28*'FY26 O&amp;M'!M4</f>
        <v>4823.354892955841</v>
      </c>
      <c r="F10" s="121">
        <f t="shared" si="0"/>
        <v>5058.354892955841</v>
      </c>
      <c r="G10" s="114" t="s">
        <v>34</v>
      </c>
      <c r="H10" s="112">
        <f t="shared" si="1"/>
        <v>-2.8378538191491498E-2</v>
      </c>
      <c r="R10" s="265" t="s">
        <v>78</v>
      </c>
      <c r="S10" s="265"/>
      <c r="T10" s="265"/>
      <c r="U10" s="265"/>
      <c r="V10" s="265"/>
      <c r="W10" s="265"/>
      <c r="X10" s="265"/>
      <c r="Y10" s="265"/>
      <c r="Z10" s="265"/>
      <c r="AA10" s="265"/>
      <c r="AB10" s="265"/>
      <c r="AC10" s="265"/>
      <c r="AD10" s="265"/>
      <c r="AE10" s="265"/>
      <c r="AF10" s="265"/>
      <c r="AG10" s="265"/>
    </row>
    <row r="11" spans="3:33" x14ac:dyDescent="0.35">
      <c r="F11" s="118">
        <f>SUM(F5:F10)</f>
        <v>35741.80958794566</v>
      </c>
      <c r="H11" s="112">
        <f>F11/F22-1</f>
        <v>0.17548203027459208</v>
      </c>
    </row>
    <row r="13" spans="3:33" x14ac:dyDescent="0.35">
      <c r="C13" s="313" t="s">
        <v>79</v>
      </c>
      <c r="D13" s="313"/>
      <c r="E13" s="313"/>
      <c r="F13" s="313"/>
    </row>
    <row r="14" spans="3:33" ht="15" thickBot="1" x14ac:dyDescent="0.4"/>
    <row r="15" spans="3:33" ht="15" thickBot="1" x14ac:dyDescent="0.4">
      <c r="C15" s="104" t="s">
        <v>1</v>
      </c>
      <c r="D15" s="105" t="s">
        <v>45</v>
      </c>
      <c r="E15" s="105" t="s">
        <v>46</v>
      </c>
      <c r="F15" s="105" t="s">
        <v>69</v>
      </c>
      <c r="G15" s="119" t="s">
        <v>1</v>
      </c>
    </row>
    <row r="16" spans="3:33" x14ac:dyDescent="0.35">
      <c r="C16" s="107" t="s">
        <v>13</v>
      </c>
      <c r="D16" s="108">
        <v>430.78802399999995</v>
      </c>
      <c r="E16" s="109">
        <v>5353.6509407933891</v>
      </c>
      <c r="F16" s="110">
        <v>5784.4389647933895</v>
      </c>
      <c r="G16" s="111" t="s">
        <v>13</v>
      </c>
      <c r="Q16" s="120"/>
    </row>
    <row r="17" spans="2:17" x14ac:dyDescent="0.35">
      <c r="C17" s="113" t="s">
        <v>14</v>
      </c>
      <c r="D17" s="108">
        <v>443.45826</v>
      </c>
      <c r="E17" s="109">
        <v>2201.4021753973434</v>
      </c>
      <c r="F17" s="110">
        <v>2644.8604353973433</v>
      </c>
      <c r="G17" s="114" t="s">
        <v>14</v>
      </c>
      <c r="Q17" s="120"/>
    </row>
    <row r="18" spans="2:17" x14ac:dyDescent="0.35">
      <c r="C18" s="113" t="s">
        <v>15</v>
      </c>
      <c r="D18" s="108">
        <v>355.05363599999998</v>
      </c>
      <c r="E18" s="109">
        <v>2482.6326115659854</v>
      </c>
      <c r="F18" s="110">
        <v>2837.6862475659855</v>
      </c>
      <c r="G18" s="114" t="s">
        <v>15</v>
      </c>
      <c r="Q18" s="120"/>
    </row>
    <row r="19" spans="2:17" x14ac:dyDescent="0.35">
      <c r="C19" s="113" t="s">
        <v>16</v>
      </c>
      <c r="D19" s="108">
        <v>1390.0355999999997</v>
      </c>
      <c r="E19" s="109">
        <v>7541.1051128040253</v>
      </c>
      <c r="F19" s="110">
        <v>8931.1407128040246</v>
      </c>
      <c r="G19" s="114" t="s">
        <v>16</v>
      </c>
      <c r="Q19" s="120"/>
    </row>
    <row r="20" spans="2:17" x14ac:dyDescent="0.35">
      <c r="C20" s="113" t="s">
        <v>17</v>
      </c>
      <c r="D20" s="108">
        <v>574.05599999999993</v>
      </c>
      <c r="E20" s="109">
        <v>4427.8089466470628</v>
      </c>
      <c r="F20" s="110">
        <v>5001.8649466470624</v>
      </c>
      <c r="G20" s="114" t="s">
        <v>17</v>
      </c>
      <c r="Q20" s="120"/>
    </row>
    <row r="21" spans="2:17" ht="15" thickBot="1" x14ac:dyDescent="0.4">
      <c r="C21" s="115" t="s">
        <v>34</v>
      </c>
      <c r="D21" s="116">
        <v>574.05599999999993</v>
      </c>
      <c r="E21" s="117">
        <v>4632.0402955064537</v>
      </c>
      <c r="F21" s="121">
        <v>5206.0962955064533</v>
      </c>
      <c r="G21" s="114" t="s">
        <v>34</v>
      </c>
      <c r="Q21" s="120"/>
    </row>
    <row r="22" spans="2:17" x14ac:dyDescent="0.35">
      <c r="F22" s="118">
        <v>30406.087602714259</v>
      </c>
    </row>
    <row r="23" spans="2:17" x14ac:dyDescent="0.35">
      <c r="C23" s="313" t="s">
        <v>80</v>
      </c>
      <c r="D23" s="313"/>
      <c r="E23" s="313"/>
      <c r="F23" s="313"/>
    </row>
    <row r="24" spans="2:17" ht="15" thickBot="1" x14ac:dyDescent="0.4">
      <c r="B24" s="314"/>
      <c r="C24" s="314"/>
      <c r="D24" s="314"/>
      <c r="E24" s="314"/>
      <c r="F24" s="314"/>
      <c r="G24" s="314"/>
      <c r="H24" s="314"/>
      <c r="I24" s="314"/>
      <c r="J24" s="314"/>
      <c r="K24" s="314"/>
      <c r="L24" s="314"/>
    </row>
    <row r="25" spans="2:17" ht="15" thickBot="1" x14ac:dyDescent="0.4">
      <c r="C25" s="122" t="s">
        <v>1</v>
      </c>
      <c r="D25" s="122" t="s">
        <v>45</v>
      </c>
      <c r="E25" s="122" t="s">
        <v>46</v>
      </c>
      <c r="F25" s="122" t="s">
        <v>69</v>
      </c>
      <c r="G25" s="46"/>
      <c r="H25" s="312"/>
      <c r="I25" s="312"/>
      <c r="J25" s="46"/>
    </row>
    <row r="26" spans="2:17" x14ac:dyDescent="0.35">
      <c r="C26" s="6" t="s">
        <v>13</v>
      </c>
      <c r="D26" s="108">
        <v>377.207424</v>
      </c>
      <c r="E26" s="109">
        <v>4390.2365445905634</v>
      </c>
      <c r="F26" s="110">
        <v>4767.4439685905636</v>
      </c>
      <c r="H26" s="52"/>
      <c r="K26" s="123"/>
      <c r="L26" s="124"/>
      <c r="M26" s="124"/>
      <c r="N26" s="124"/>
      <c r="O26" s="124"/>
    </row>
    <row r="27" spans="2:17" x14ac:dyDescent="0.35">
      <c r="C27" s="6" t="s">
        <v>14</v>
      </c>
      <c r="D27" s="108">
        <v>388.30176000000006</v>
      </c>
      <c r="E27" s="109">
        <v>2247.6300304827419</v>
      </c>
      <c r="F27" s="110">
        <v>2635.9317904827421</v>
      </c>
      <c r="H27" s="52"/>
    </row>
    <row r="28" spans="2:17" x14ac:dyDescent="0.35">
      <c r="C28" s="6" t="s">
        <v>15</v>
      </c>
      <c r="D28" s="108">
        <v>310.89273600000001</v>
      </c>
      <c r="E28" s="109">
        <v>2107.0508446156264</v>
      </c>
      <c r="F28" s="110">
        <v>2417.9435806156262</v>
      </c>
      <c r="H28" s="52"/>
    </row>
    <row r="29" spans="2:17" x14ac:dyDescent="0.35">
      <c r="C29" s="6" t="s">
        <v>16</v>
      </c>
      <c r="D29" s="108">
        <v>1217.1456000000001</v>
      </c>
      <c r="E29" s="109">
        <v>6687.8454732098862</v>
      </c>
      <c r="F29" s="110">
        <v>7904.9910732098861</v>
      </c>
      <c r="H29" s="52"/>
    </row>
    <row r="30" spans="2:17" x14ac:dyDescent="0.35">
      <c r="C30" s="6" t="s">
        <v>17</v>
      </c>
      <c r="D30" s="108">
        <v>502.65600000000001</v>
      </c>
      <c r="E30" s="109">
        <v>3878.9131540616295</v>
      </c>
      <c r="F30" s="110">
        <v>4381.5691540616299</v>
      </c>
      <c r="H30" s="52"/>
    </row>
    <row r="31" spans="2:17" ht="15" thickBot="1" x14ac:dyDescent="0.4">
      <c r="C31" s="7" t="s">
        <v>34</v>
      </c>
      <c r="D31" s="116">
        <v>843.74400000000003</v>
      </c>
      <c r="E31" s="117">
        <v>5025.8403572901125</v>
      </c>
      <c r="F31" s="121">
        <v>5869.5843572901122</v>
      </c>
      <c r="H31" s="52"/>
    </row>
    <row r="32" spans="2:17" x14ac:dyDescent="0.35">
      <c r="F32" s="118">
        <f>SUM(F26:F31)</f>
        <v>27977.463924250565</v>
      </c>
    </row>
    <row r="33" spans="2:17" x14ac:dyDescent="0.35">
      <c r="C33" s="313"/>
      <c r="D33" s="313"/>
      <c r="E33" s="313"/>
      <c r="F33" s="313"/>
    </row>
    <row r="34" spans="2:17" x14ac:dyDescent="0.35">
      <c r="C34" s="119"/>
      <c r="D34" s="119"/>
      <c r="E34" s="119"/>
      <c r="F34" s="119"/>
    </row>
    <row r="35" spans="2:17" x14ac:dyDescent="0.35">
      <c r="B35" s="125" t="s">
        <v>21</v>
      </c>
      <c r="C35" s="126"/>
      <c r="D35" s="126"/>
      <c r="E35" s="126"/>
      <c r="F35" s="126"/>
      <c r="G35" s="126"/>
      <c r="H35" s="126"/>
      <c r="I35" s="129"/>
      <c r="J35" s="129"/>
      <c r="K35" s="129"/>
      <c r="L35" s="129"/>
      <c r="M35" s="129"/>
      <c r="N35" s="129"/>
      <c r="O35" s="129"/>
      <c r="P35" s="129"/>
      <c r="Q35" s="129"/>
    </row>
    <row r="36" spans="2:17" x14ac:dyDescent="0.35">
      <c r="B36" s="128" t="s">
        <v>22</v>
      </c>
      <c r="C36" s="129"/>
      <c r="D36" s="129"/>
      <c r="E36" s="129"/>
      <c r="F36" s="129"/>
      <c r="G36" s="129"/>
      <c r="H36" s="129"/>
      <c r="I36" s="129"/>
      <c r="J36" s="129"/>
      <c r="K36" s="129"/>
      <c r="L36" s="129"/>
      <c r="M36" s="129"/>
      <c r="N36" s="129"/>
      <c r="O36" s="129"/>
      <c r="P36" s="129"/>
      <c r="Q36" s="129"/>
    </row>
    <row r="37" spans="2:17" x14ac:dyDescent="0.35">
      <c r="B37" s="130" t="s">
        <v>23</v>
      </c>
      <c r="C37" s="131"/>
      <c r="D37" s="129"/>
      <c r="E37" s="129"/>
      <c r="F37" s="129"/>
      <c r="G37" s="129"/>
      <c r="H37" s="129"/>
      <c r="I37" s="129"/>
      <c r="J37" s="129"/>
      <c r="K37" s="129"/>
      <c r="L37" s="129"/>
      <c r="M37" s="129"/>
      <c r="N37" s="129"/>
      <c r="O37" s="129"/>
      <c r="P37" s="129"/>
      <c r="Q37" s="129"/>
    </row>
    <row r="38" spans="2:17" x14ac:dyDescent="0.35">
      <c r="B38" s="132"/>
      <c r="C38" s="129"/>
      <c r="D38" s="129"/>
      <c r="E38" s="129"/>
      <c r="F38" s="129"/>
      <c r="G38" s="129"/>
      <c r="H38" s="129"/>
      <c r="I38" s="129"/>
      <c r="J38" s="129"/>
      <c r="K38" s="129"/>
      <c r="L38" s="129"/>
      <c r="M38" s="129"/>
      <c r="N38" s="129"/>
      <c r="O38" s="129"/>
      <c r="P38" s="129"/>
      <c r="Q38" s="129"/>
    </row>
    <row r="39" spans="2:17" x14ac:dyDescent="0.35">
      <c r="B39" s="132" t="s">
        <v>24</v>
      </c>
      <c r="C39" s="129"/>
      <c r="D39" s="129"/>
      <c r="E39" s="129"/>
      <c r="F39" s="129"/>
      <c r="G39" s="129"/>
      <c r="H39" s="129"/>
      <c r="I39" s="129"/>
      <c r="J39" s="129"/>
      <c r="K39" s="129"/>
      <c r="L39" s="129"/>
      <c r="M39" s="129"/>
      <c r="N39" s="129"/>
      <c r="O39" s="129"/>
      <c r="P39" s="129"/>
      <c r="Q39" s="129"/>
    </row>
    <row r="40" spans="2:17" x14ac:dyDescent="0.35">
      <c r="B40" s="130" t="s">
        <v>25</v>
      </c>
      <c r="C40" s="129"/>
      <c r="D40" s="129"/>
      <c r="E40" s="129"/>
      <c r="F40" s="129"/>
      <c r="G40" s="129"/>
      <c r="H40" s="129"/>
      <c r="I40" s="129"/>
      <c r="J40" s="129"/>
      <c r="K40" s="129"/>
      <c r="L40" s="129"/>
      <c r="M40" s="129"/>
      <c r="N40" s="129"/>
      <c r="O40" s="129"/>
      <c r="P40" s="129"/>
      <c r="Q40" s="129"/>
    </row>
    <row r="41" spans="2:17" x14ac:dyDescent="0.35">
      <c r="B41" s="132"/>
      <c r="C41" s="129"/>
      <c r="D41" s="129"/>
      <c r="E41" s="129"/>
      <c r="F41" s="129"/>
      <c r="G41" s="129"/>
      <c r="H41" s="129"/>
      <c r="I41" s="129"/>
      <c r="J41" s="129"/>
      <c r="K41" s="129"/>
      <c r="L41" s="129"/>
      <c r="M41" s="129"/>
      <c r="N41" s="129"/>
      <c r="O41" s="129"/>
      <c r="P41" s="129"/>
      <c r="Q41" s="129"/>
    </row>
    <row r="42" spans="2:17" x14ac:dyDescent="0.35">
      <c r="B42" s="129"/>
      <c r="C42" s="129"/>
      <c r="D42" s="129"/>
      <c r="E42" s="129"/>
      <c r="F42" s="129"/>
      <c r="G42" s="129"/>
      <c r="H42" s="129"/>
      <c r="I42" s="129"/>
      <c r="J42" s="129"/>
      <c r="K42" s="129"/>
      <c r="L42" s="129"/>
      <c r="M42" s="129"/>
      <c r="N42" s="129"/>
      <c r="O42" s="129"/>
      <c r="P42" s="129"/>
      <c r="Q42" s="129"/>
    </row>
    <row r="43" spans="2:17" x14ac:dyDescent="0.35">
      <c r="B43" s="130" t="s">
        <v>26</v>
      </c>
      <c r="C43" s="129"/>
      <c r="D43" s="129"/>
      <c r="E43" s="129"/>
      <c r="F43" s="129"/>
      <c r="G43" s="129"/>
      <c r="H43" s="129"/>
      <c r="I43" s="129"/>
      <c r="J43" s="129"/>
      <c r="K43" s="129"/>
      <c r="L43" s="129"/>
      <c r="M43" s="129"/>
      <c r="N43" s="129"/>
      <c r="O43" s="129"/>
      <c r="P43" s="129"/>
      <c r="Q43" s="129"/>
    </row>
    <row r="44" spans="2:17" x14ac:dyDescent="0.35">
      <c r="B44" s="132"/>
      <c r="C44" s="129"/>
      <c r="D44" s="129"/>
      <c r="E44" s="129"/>
      <c r="F44" s="129"/>
      <c r="G44" s="129"/>
      <c r="H44" s="129"/>
      <c r="I44" s="129"/>
      <c r="J44" s="129"/>
      <c r="K44" s="129"/>
      <c r="L44" s="129"/>
      <c r="M44" s="129"/>
      <c r="N44" s="129"/>
      <c r="O44" s="129"/>
      <c r="P44" s="129"/>
      <c r="Q44" s="129"/>
    </row>
    <row r="45" spans="2:17" x14ac:dyDescent="0.35">
      <c r="B45" s="132" t="s">
        <v>27</v>
      </c>
      <c r="C45" s="129"/>
      <c r="D45" s="129"/>
      <c r="E45" s="129"/>
      <c r="F45" s="129"/>
      <c r="G45" s="129"/>
      <c r="H45" s="129"/>
      <c r="I45" s="129"/>
      <c r="J45" s="129"/>
      <c r="K45" s="129"/>
      <c r="L45" s="129"/>
      <c r="M45" s="129"/>
      <c r="N45" s="129"/>
      <c r="O45" s="129"/>
      <c r="P45" s="129"/>
      <c r="Q45" s="129"/>
    </row>
    <row r="46" spans="2:17" x14ac:dyDescent="0.35">
      <c r="B46" s="130" t="s">
        <v>28</v>
      </c>
      <c r="C46" s="129"/>
      <c r="D46" s="129"/>
      <c r="E46" s="129"/>
      <c r="F46" s="129"/>
      <c r="G46" s="129"/>
      <c r="H46" s="129"/>
      <c r="I46" s="129"/>
      <c r="J46" s="129"/>
      <c r="K46" s="129"/>
      <c r="L46" s="129"/>
      <c r="M46" s="129"/>
      <c r="N46" s="129"/>
      <c r="O46" s="129"/>
      <c r="P46" s="129"/>
      <c r="Q46" s="129"/>
    </row>
    <row r="47" spans="2:17" x14ac:dyDescent="0.35">
      <c r="B47" s="129"/>
      <c r="C47" s="129"/>
      <c r="D47" s="129"/>
      <c r="E47" s="129"/>
      <c r="F47" s="129"/>
      <c r="G47" s="129"/>
      <c r="H47" s="129"/>
      <c r="I47" s="129"/>
      <c r="J47" s="129"/>
      <c r="K47" s="129"/>
      <c r="L47" s="129"/>
      <c r="M47" s="129"/>
      <c r="N47" s="129"/>
      <c r="O47" s="129"/>
      <c r="P47" s="129"/>
      <c r="Q47" s="129"/>
    </row>
    <row r="48" spans="2:17" x14ac:dyDescent="0.35">
      <c r="B48" s="129"/>
      <c r="C48" s="129"/>
      <c r="D48" s="129"/>
      <c r="E48" s="129"/>
      <c r="F48" s="129"/>
      <c r="G48" s="129"/>
      <c r="H48" s="129"/>
      <c r="I48" s="129"/>
      <c r="J48" s="129"/>
      <c r="K48" s="129"/>
      <c r="L48" s="129"/>
      <c r="M48" s="129"/>
      <c r="N48" s="129"/>
      <c r="O48" s="129"/>
      <c r="P48" s="129"/>
      <c r="Q48" s="129"/>
    </row>
    <row r="49" spans="2:17" x14ac:dyDescent="0.35">
      <c r="B49" s="133"/>
      <c r="C49" s="133"/>
      <c r="D49" s="133"/>
      <c r="E49" s="133"/>
      <c r="F49" s="133"/>
      <c r="G49" s="133"/>
      <c r="H49" s="133"/>
      <c r="I49" s="133"/>
      <c r="J49" s="133"/>
      <c r="K49" s="133"/>
      <c r="L49" s="133"/>
    </row>
    <row r="50" spans="2:17" x14ac:dyDescent="0.35">
      <c r="B50" s="106"/>
      <c r="H50" s="134"/>
    </row>
    <row r="51" spans="2:17" x14ac:dyDescent="0.35">
      <c r="B51" s="125" t="s">
        <v>81</v>
      </c>
      <c r="C51" s="126"/>
      <c r="D51" s="126"/>
      <c r="E51" s="126"/>
      <c r="F51" s="126"/>
      <c r="G51" s="126"/>
      <c r="H51" s="126"/>
      <c r="I51" s="126"/>
      <c r="J51" s="126"/>
      <c r="K51" s="126"/>
      <c r="L51" s="126"/>
      <c r="M51" s="126"/>
      <c r="N51" s="126"/>
      <c r="O51" s="126"/>
      <c r="P51" s="126"/>
      <c r="Q51" s="126"/>
    </row>
    <row r="52" spans="2:17" x14ac:dyDescent="0.35">
      <c r="B52" s="132" t="s">
        <v>82</v>
      </c>
      <c r="C52" s="126"/>
      <c r="D52" s="126"/>
      <c r="E52" s="126"/>
      <c r="F52" s="126"/>
      <c r="G52" s="126"/>
      <c r="H52" s="126"/>
      <c r="I52" s="126"/>
      <c r="J52" s="126"/>
      <c r="K52" s="126"/>
      <c r="L52" s="126"/>
      <c r="M52" s="126"/>
      <c r="N52" s="126"/>
      <c r="O52" s="126"/>
      <c r="P52" s="126"/>
      <c r="Q52" s="126"/>
    </row>
    <row r="53" spans="2:17" x14ac:dyDescent="0.35">
      <c r="B53" s="135" t="s">
        <v>83</v>
      </c>
      <c r="C53" s="126"/>
      <c r="D53" s="126"/>
      <c r="E53" s="126"/>
      <c r="F53" s="126"/>
      <c r="G53" s="126"/>
      <c r="H53" s="126"/>
      <c r="I53" s="126"/>
      <c r="J53" s="126"/>
      <c r="K53" s="126"/>
      <c r="L53" s="126"/>
      <c r="M53" s="126"/>
      <c r="N53" s="126"/>
      <c r="O53" s="126"/>
      <c r="P53" s="126"/>
      <c r="Q53" s="126"/>
    </row>
    <row r="54" spans="2:17" x14ac:dyDescent="0.35">
      <c r="B54" s="135" t="s">
        <v>84</v>
      </c>
      <c r="C54" s="126"/>
      <c r="D54" s="126"/>
      <c r="E54" s="126"/>
      <c r="F54" s="126"/>
      <c r="G54" s="126"/>
      <c r="H54" s="126"/>
      <c r="I54" s="126"/>
      <c r="J54" s="126"/>
      <c r="K54" s="126"/>
      <c r="L54" s="126"/>
      <c r="M54" s="126"/>
      <c r="N54" s="126"/>
      <c r="O54" s="126"/>
      <c r="P54" s="126"/>
      <c r="Q54" s="126"/>
    </row>
    <row r="55" spans="2:17" x14ac:dyDescent="0.35">
      <c r="B55" s="135" t="s">
        <v>85</v>
      </c>
      <c r="C55" s="126"/>
      <c r="D55" s="126"/>
      <c r="E55" s="126"/>
      <c r="F55" s="126"/>
      <c r="G55" s="126"/>
      <c r="H55" s="126"/>
      <c r="I55" s="126"/>
      <c r="J55" s="126"/>
      <c r="K55" s="126"/>
      <c r="L55" s="126"/>
      <c r="M55" s="126"/>
      <c r="N55" s="126"/>
      <c r="O55" s="126"/>
      <c r="P55" s="126"/>
      <c r="Q55" s="126"/>
    </row>
    <row r="56" spans="2:17" x14ac:dyDescent="0.35">
      <c r="B56" s="126" t="s">
        <v>86</v>
      </c>
      <c r="C56" s="126"/>
      <c r="D56" s="126"/>
      <c r="E56" s="126"/>
      <c r="F56" s="126"/>
      <c r="G56" s="126"/>
      <c r="H56" s="126"/>
      <c r="I56" s="126"/>
      <c r="J56" s="126"/>
      <c r="K56" s="126"/>
      <c r="L56" s="126"/>
      <c r="M56" s="126"/>
      <c r="N56" s="126"/>
      <c r="O56" s="126"/>
      <c r="P56" s="126"/>
      <c r="Q56" s="126"/>
    </row>
    <row r="57" spans="2:17" x14ac:dyDescent="0.35">
      <c r="B57" s="126"/>
      <c r="C57" s="126"/>
      <c r="D57" s="126"/>
      <c r="E57" s="126"/>
      <c r="F57" s="126"/>
      <c r="G57" s="126"/>
      <c r="H57" s="126"/>
      <c r="I57" s="126"/>
      <c r="J57" s="126"/>
      <c r="K57" s="126"/>
      <c r="L57" s="126"/>
      <c r="M57" s="126"/>
      <c r="N57" s="126"/>
      <c r="O57" s="126"/>
      <c r="P57" s="126"/>
      <c r="Q57" s="126"/>
    </row>
    <row r="58" spans="2:17" x14ac:dyDescent="0.35">
      <c r="B58" s="135" t="s">
        <v>87</v>
      </c>
      <c r="C58" s="126"/>
      <c r="D58" s="126"/>
      <c r="E58" s="126"/>
      <c r="F58" s="126"/>
      <c r="G58" s="126"/>
      <c r="H58" s="126"/>
      <c r="I58" s="126"/>
      <c r="J58" s="126"/>
      <c r="K58" s="126"/>
      <c r="L58" s="126"/>
      <c r="M58" s="126"/>
      <c r="N58" s="126"/>
      <c r="O58" s="126"/>
      <c r="P58" s="126"/>
      <c r="Q58" s="126"/>
    </row>
    <row r="59" spans="2:17" x14ac:dyDescent="0.35">
      <c r="B59" s="135"/>
      <c r="C59" s="126"/>
      <c r="D59" s="126"/>
      <c r="E59" s="126"/>
      <c r="F59" s="126"/>
      <c r="G59" s="126"/>
      <c r="H59" s="126"/>
      <c r="I59" s="126"/>
      <c r="J59" s="126"/>
      <c r="K59" s="126"/>
      <c r="L59" s="126"/>
      <c r="M59" s="126"/>
      <c r="N59" s="126"/>
      <c r="O59" s="126"/>
      <c r="P59" s="126"/>
      <c r="Q59" s="126"/>
    </row>
    <row r="60" spans="2:17" x14ac:dyDescent="0.35">
      <c r="B60" s="135" t="s">
        <v>88</v>
      </c>
      <c r="C60" s="126"/>
      <c r="D60" s="126"/>
      <c r="E60" s="126"/>
      <c r="F60" s="126"/>
      <c r="G60" s="126"/>
      <c r="H60" s="126"/>
      <c r="I60" s="126"/>
      <c r="J60" s="126"/>
      <c r="K60" s="126"/>
      <c r="L60" s="126"/>
      <c r="M60" s="126"/>
      <c r="N60" s="126"/>
      <c r="O60" s="126"/>
      <c r="P60" s="126"/>
      <c r="Q60" s="126"/>
    </row>
    <row r="61" spans="2:17" x14ac:dyDescent="0.35">
      <c r="B61" s="135"/>
      <c r="C61" s="126"/>
      <c r="D61" s="126"/>
      <c r="E61" s="126"/>
      <c r="F61" s="126"/>
      <c r="G61" s="126"/>
      <c r="H61" s="126"/>
      <c r="I61" s="126"/>
      <c r="J61" s="126"/>
      <c r="K61" s="126"/>
      <c r="L61" s="126"/>
      <c r="M61" s="126"/>
      <c r="N61" s="126"/>
      <c r="O61" s="126"/>
      <c r="P61" s="126"/>
      <c r="Q61" s="126"/>
    </row>
    <row r="62" spans="2:17" x14ac:dyDescent="0.35">
      <c r="B62" s="135" t="s">
        <v>89</v>
      </c>
      <c r="C62" s="126"/>
      <c r="D62" s="126"/>
      <c r="E62" s="126"/>
      <c r="F62" s="126"/>
      <c r="G62" s="126"/>
      <c r="H62" s="126"/>
      <c r="I62" s="126"/>
      <c r="J62" s="126"/>
      <c r="K62" s="126"/>
      <c r="L62" s="126"/>
      <c r="M62" s="126"/>
      <c r="N62" s="126"/>
      <c r="O62" s="126"/>
      <c r="P62" s="126"/>
      <c r="Q62" s="126"/>
    </row>
    <row r="63" spans="2:17" x14ac:dyDescent="0.35">
      <c r="B63" s="126"/>
      <c r="C63" s="126"/>
      <c r="D63" s="126"/>
      <c r="E63" s="126"/>
      <c r="F63" s="126"/>
      <c r="G63" s="126"/>
      <c r="H63" s="126"/>
      <c r="I63" s="126"/>
      <c r="J63" s="126"/>
      <c r="K63" s="126"/>
      <c r="L63" s="126"/>
      <c r="M63" s="126"/>
      <c r="N63" s="126"/>
      <c r="O63" s="126"/>
      <c r="P63" s="126"/>
      <c r="Q63" s="126"/>
    </row>
    <row r="64" spans="2:17" x14ac:dyDescent="0.35">
      <c r="B64" s="125"/>
      <c r="C64" s="126"/>
      <c r="D64" s="126"/>
      <c r="E64" s="126"/>
      <c r="F64" s="126"/>
      <c r="G64" s="126"/>
      <c r="H64" s="126"/>
      <c r="I64" s="126"/>
      <c r="J64" s="126"/>
      <c r="K64" s="126"/>
      <c r="L64" s="126"/>
      <c r="M64" s="126"/>
      <c r="N64" s="126"/>
      <c r="O64" s="126"/>
      <c r="P64" s="126"/>
      <c r="Q64" s="126"/>
    </row>
    <row r="65" spans="2:17" x14ac:dyDescent="0.35">
      <c r="B65" s="125"/>
      <c r="C65" s="126"/>
      <c r="D65" s="126"/>
      <c r="E65" s="126"/>
      <c r="F65" s="126"/>
      <c r="G65" s="126"/>
      <c r="H65" s="126"/>
      <c r="I65" s="126"/>
      <c r="J65" s="126"/>
      <c r="K65" s="126"/>
      <c r="L65" s="126"/>
      <c r="M65" s="126"/>
      <c r="N65" s="126"/>
      <c r="O65" s="126"/>
      <c r="P65" s="126"/>
      <c r="Q65" s="126"/>
    </row>
    <row r="66" spans="2:17" x14ac:dyDescent="0.35">
      <c r="B66" s="126"/>
      <c r="C66" s="126"/>
      <c r="D66" s="126"/>
      <c r="E66" s="126"/>
      <c r="F66" s="126"/>
      <c r="G66" s="126"/>
      <c r="H66" s="126"/>
      <c r="I66" s="126"/>
      <c r="J66" s="126"/>
      <c r="K66" s="126"/>
      <c r="L66" s="126"/>
      <c r="M66" s="126"/>
      <c r="N66" s="126"/>
      <c r="O66" s="126"/>
      <c r="P66" s="126"/>
      <c r="Q66" s="126"/>
    </row>
    <row r="67" spans="2:17" x14ac:dyDescent="0.35">
      <c r="B67" s="126"/>
      <c r="C67" s="126"/>
      <c r="D67" s="126"/>
      <c r="E67" s="126"/>
      <c r="F67" s="126"/>
      <c r="G67" s="126"/>
      <c r="H67" s="126"/>
      <c r="I67" s="126"/>
      <c r="J67" s="126"/>
      <c r="K67" s="126"/>
      <c r="L67" s="126"/>
      <c r="M67" s="126"/>
      <c r="N67" s="126"/>
      <c r="O67" s="126"/>
      <c r="P67" s="126"/>
      <c r="Q67" s="126"/>
    </row>
    <row r="68" spans="2:17" x14ac:dyDescent="0.35">
      <c r="B68" s="126"/>
      <c r="C68" s="126"/>
      <c r="D68" s="126"/>
      <c r="E68" s="126"/>
      <c r="F68" s="126"/>
      <c r="G68" s="126"/>
      <c r="H68" s="126"/>
      <c r="I68" s="126"/>
      <c r="J68" s="126"/>
      <c r="K68" s="126"/>
      <c r="L68" s="126"/>
      <c r="M68" s="126"/>
      <c r="N68" s="126"/>
      <c r="O68" s="126"/>
      <c r="P68" s="126"/>
      <c r="Q68" s="126"/>
    </row>
    <row r="69" spans="2:17" x14ac:dyDescent="0.35">
      <c r="B69" s="126"/>
      <c r="C69" s="126"/>
      <c r="D69" s="126"/>
      <c r="E69" s="126"/>
      <c r="F69" s="126"/>
      <c r="G69" s="126"/>
      <c r="H69" s="126"/>
      <c r="I69" s="126"/>
      <c r="J69" s="126"/>
      <c r="K69" s="126"/>
      <c r="L69" s="126"/>
      <c r="M69" s="126"/>
      <c r="N69" s="126"/>
      <c r="O69" s="126"/>
      <c r="P69" s="126"/>
      <c r="Q69" s="126"/>
    </row>
  </sheetData>
  <mergeCells count="8">
    <mergeCell ref="H25:I25"/>
    <mergeCell ref="C33:F33"/>
    <mergeCell ref="K3:M3"/>
    <mergeCell ref="C2:F2"/>
    <mergeCell ref="H4:I4"/>
    <mergeCell ref="C13:F13"/>
    <mergeCell ref="C23:F23"/>
    <mergeCell ref="B24:L24"/>
  </mergeCells>
  <conditionalFormatting sqref="K26">
    <cfRule type="cellIs" dxfId="50" priority="1" stopIfTrue="1" operator="equal">
      <formula>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72561-E683-49D1-99B3-C852D86450B7}">
  <dimension ref="B1:L59"/>
  <sheetViews>
    <sheetView topLeftCell="A3" workbookViewId="0">
      <selection activeCell="M15" sqref="M15"/>
    </sheetView>
  </sheetViews>
  <sheetFormatPr defaultRowHeight="14.5" x14ac:dyDescent="0.35"/>
  <cols>
    <col min="2" max="2" width="14.1796875" customWidth="1"/>
    <col min="3" max="3" width="10.54296875" customWidth="1"/>
    <col min="4" max="4" width="10.54296875" bestFit="1" customWidth="1"/>
    <col min="5" max="5" width="9.26953125" bestFit="1" customWidth="1"/>
    <col min="6" max="6" width="9.54296875" bestFit="1" customWidth="1"/>
    <col min="8" max="8" width="9.54296875" bestFit="1" customWidth="1"/>
    <col min="10" max="10" width="10.453125" bestFit="1" customWidth="1"/>
    <col min="12" max="12" width="10.54296875" bestFit="1" customWidth="1"/>
  </cols>
  <sheetData>
    <row r="1" spans="2:12" ht="15" thickBot="1" x14ac:dyDescent="0.4"/>
    <row r="2" spans="2:12" x14ac:dyDescent="0.35">
      <c r="B2" s="316" t="s">
        <v>90</v>
      </c>
      <c r="C2" s="317"/>
      <c r="D2" s="317"/>
      <c r="E2" s="317"/>
      <c r="F2" s="317"/>
      <c r="G2" s="317"/>
      <c r="H2" s="317"/>
      <c r="I2" s="317"/>
      <c r="J2" s="317"/>
      <c r="K2" s="317"/>
      <c r="L2" s="318"/>
    </row>
    <row r="3" spans="2:12" ht="15" thickBot="1" x14ac:dyDescent="0.4">
      <c r="B3" s="319"/>
      <c r="C3" s="320"/>
      <c r="D3" s="320"/>
      <c r="E3" s="320"/>
      <c r="F3" s="320"/>
      <c r="G3" s="320"/>
      <c r="H3" s="320"/>
      <c r="I3" s="320"/>
      <c r="J3" s="320"/>
      <c r="K3" s="320"/>
      <c r="L3" s="321"/>
    </row>
    <row r="4" spans="2:12" ht="15" thickTop="1" x14ac:dyDescent="0.35">
      <c r="B4" s="322" t="s">
        <v>1</v>
      </c>
      <c r="C4" s="38" t="s">
        <v>91</v>
      </c>
      <c r="D4" s="38" t="s">
        <v>91</v>
      </c>
      <c r="E4" s="38" t="s">
        <v>92</v>
      </c>
      <c r="F4" s="38" t="s">
        <v>92</v>
      </c>
      <c r="G4" s="38" t="s">
        <v>93</v>
      </c>
      <c r="H4" s="38" t="s">
        <v>93</v>
      </c>
      <c r="I4" s="38" t="s">
        <v>94</v>
      </c>
      <c r="J4" s="38" t="s">
        <v>94</v>
      </c>
      <c r="K4" s="38" t="s">
        <v>95</v>
      </c>
      <c r="L4" s="57" t="s">
        <v>95</v>
      </c>
    </row>
    <row r="5" spans="2:12" ht="15" thickBot="1" x14ac:dyDescent="0.4">
      <c r="B5" s="323"/>
      <c r="C5" s="39" t="s">
        <v>96</v>
      </c>
      <c r="D5" s="39" t="s">
        <v>97</v>
      </c>
      <c r="E5" s="39" t="s">
        <v>96</v>
      </c>
      <c r="F5" s="39" t="s">
        <v>97</v>
      </c>
      <c r="G5" s="39" t="s">
        <v>96</v>
      </c>
      <c r="H5" s="39" t="s">
        <v>97</v>
      </c>
      <c r="I5" s="39" t="s">
        <v>96</v>
      </c>
      <c r="J5" s="39" t="s">
        <v>97</v>
      </c>
      <c r="K5" s="39" t="s">
        <v>96</v>
      </c>
      <c r="L5" s="58" t="s">
        <v>97</v>
      </c>
    </row>
    <row r="6" spans="2:12" ht="15" thickTop="1" x14ac:dyDescent="0.35">
      <c r="B6" s="59"/>
      <c r="C6" s="40"/>
      <c r="D6" s="40"/>
      <c r="E6" s="40"/>
      <c r="F6" s="40"/>
      <c r="G6" s="40"/>
      <c r="H6" s="40"/>
      <c r="I6" s="41"/>
      <c r="J6" s="41"/>
      <c r="K6" s="41"/>
      <c r="L6" s="60"/>
    </row>
    <row r="7" spans="2:12" x14ac:dyDescent="0.35">
      <c r="B7" s="324" t="s">
        <v>14</v>
      </c>
      <c r="C7" s="42">
        <v>42455.300000000017</v>
      </c>
      <c r="D7" s="61">
        <v>2382.0391980903682</v>
      </c>
      <c r="E7" s="42">
        <v>42328.7</v>
      </c>
      <c r="F7" s="61">
        <v>2162.2598915237427</v>
      </c>
      <c r="G7" s="62">
        <v>39029.699999999997</v>
      </c>
      <c r="H7" s="61">
        <v>2163.201930844828</v>
      </c>
      <c r="I7" s="62">
        <v>34640.200000000004</v>
      </c>
      <c r="J7" s="61">
        <v>2668.7312638995213</v>
      </c>
      <c r="K7" s="62">
        <v>33735.9</v>
      </c>
      <c r="L7" s="63">
        <v>2155.1240124639266</v>
      </c>
    </row>
    <row r="8" spans="2:12" x14ac:dyDescent="0.35">
      <c r="B8" s="324"/>
      <c r="C8" s="42"/>
      <c r="D8" s="44"/>
      <c r="E8" s="42"/>
      <c r="F8" s="44"/>
      <c r="G8" s="64"/>
      <c r="H8" s="44"/>
      <c r="I8" s="62"/>
      <c r="J8" s="44"/>
      <c r="K8" s="65"/>
      <c r="L8" s="66"/>
    </row>
    <row r="9" spans="2:12" x14ac:dyDescent="0.35">
      <c r="B9" s="67"/>
      <c r="C9" s="42"/>
      <c r="D9" s="68"/>
      <c r="E9" s="45"/>
      <c r="F9" s="68"/>
      <c r="G9" s="68"/>
      <c r="H9" s="68"/>
      <c r="I9" s="62"/>
      <c r="J9" s="69"/>
      <c r="K9" s="70"/>
      <c r="L9" s="71"/>
    </row>
    <row r="10" spans="2:12" x14ac:dyDescent="0.35">
      <c r="B10" s="324" t="s">
        <v>15</v>
      </c>
      <c r="C10" s="42">
        <v>3129.9999999999986</v>
      </c>
      <c r="D10" s="61">
        <v>3246.3359930584966</v>
      </c>
      <c r="E10" s="42">
        <v>4122.8900000000003</v>
      </c>
      <c r="F10" s="61">
        <v>2438.4876400178264</v>
      </c>
      <c r="G10" s="62">
        <v>3919.6</v>
      </c>
      <c r="H10" s="61">
        <v>2027.9033442535888</v>
      </c>
      <c r="I10" s="62">
        <v>2657.1</v>
      </c>
      <c r="J10" s="61">
        <v>3520.1860858523173</v>
      </c>
      <c r="K10" s="62">
        <v>2994</v>
      </c>
      <c r="L10" s="63">
        <v>2445.3732657807845</v>
      </c>
    </row>
    <row r="11" spans="2:12" x14ac:dyDescent="0.35">
      <c r="B11" s="324"/>
      <c r="C11" s="42"/>
      <c r="D11" s="44"/>
      <c r="E11" s="42"/>
      <c r="F11" s="44"/>
      <c r="G11" s="64"/>
      <c r="H11" s="44"/>
      <c r="I11" s="62"/>
      <c r="J11" s="44"/>
      <c r="K11" s="70"/>
      <c r="L11" s="66"/>
    </row>
    <row r="12" spans="2:12" x14ac:dyDescent="0.35">
      <c r="B12" s="67"/>
      <c r="C12" s="42"/>
      <c r="D12" s="68"/>
      <c r="E12" s="45"/>
      <c r="F12" s="68"/>
      <c r="G12" s="68"/>
      <c r="H12" s="68"/>
      <c r="I12" s="62"/>
      <c r="J12" s="69"/>
      <c r="K12" s="70"/>
      <c r="L12" s="71"/>
    </row>
    <row r="13" spans="2:12" x14ac:dyDescent="0.35">
      <c r="B13" s="324" t="s">
        <v>17</v>
      </c>
      <c r="C13" s="42">
        <v>9499.5999999999931</v>
      </c>
      <c r="D13" s="61">
        <v>5163.9343045026144</v>
      </c>
      <c r="E13" s="42">
        <v>9115.2800000000007</v>
      </c>
      <c r="F13" s="61">
        <v>4349.0804477741203</v>
      </c>
      <c r="G13" s="62">
        <v>9100.1</v>
      </c>
      <c r="H13" s="61">
        <v>3733.2088958801382</v>
      </c>
      <c r="I13" s="62">
        <v>9231.2999999999993</v>
      </c>
      <c r="J13" s="61">
        <v>4152.4517871566486</v>
      </c>
      <c r="K13" s="62">
        <v>8751.2000000000007</v>
      </c>
      <c r="L13" s="63">
        <v>3219.3628341035246</v>
      </c>
    </row>
    <row r="14" spans="2:12" x14ac:dyDescent="0.35">
      <c r="B14" s="324"/>
      <c r="C14" s="42"/>
      <c r="D14" s="44"/>
      <c r="E14" s="42"/>
      <c r="F14" s="44"/>
      <c r="G14" s="64"/>
      <c r="H14" s="44"/>
      <c r="I14" s="72"/>
      <c r="J14" s="44"/>
      <c r="K14" s="62"/>
      <c r="L14" s="66"/>
    </row>
    <row r="15" spans="2:12" x14ac:dyDescent="0.35">
      <c r="B15" s="73"/>
      <c r="C15" s="42"/>
      <c r="D15" s="74"/>
      <c r="E15" s="45"/>
      <c r="F15" s="74"/>
      <c r="G15" s="74"/>
      <c r="H15" s="74"/>
      <c r="I15" s="62"/>
      <c r="J15" s="4"/>
      <c r="K15" s="62"/>
      <c r="L15" s="5"/>
    </row>
    <row r="16" spans="2:12" x14ac:dyDescent="0.35">
      <c r="B16" s="324" t="s">
        <v>16</v>
      </c>
      <c r="C16" s="42">
        <v>1437.9</v>
      </c>
      <c r="D16" s="61">
        <v>10581.364907156269</v>
      </c>
      <c r="E16" s="42">
        <v>1589.5</v>
      </c>
      <c r="F16" s="61">
        <v>7407.0212268008781</v>
      </c>
      <c r="G16" s="62">
        <v>1649.4</v>
      </c>
      <c r="H16" s="61">
        <v>6436.628824421</v>
      </c>
      <c r="I16" s="62">
        <v>1424.7</v>
      </c>
      <c r="J16" s="61">
        <v>7797.0431129360559</v>
      </c>
      <c r="K16" s="62">
        <v>1473.9</v>
      </c>
      <c r="L16" s="63">
        <v>10151.187730276544</v>
      </c>
    </row>
    <row r="17" spans="2:12" x14ac:dyDescent="0.35">
      <c r="B17" s="324"/>
      <c r="C17" s="42"/>
      <c r="D17" s="44"/>
      <c r="E17" s="64"/>
      <c r="F17" s="44"/>
      <c r="G17" s="64"/>
      <c r="H17" s="44"/>
      <c r="I17" s="75"/>
      <c r="J17" s="44"/>
      <c r="K17" s="70"/>
      <c r="L17" s="66"/>
    </row>
    <row r="18" spans="2:12" x14ac:dyDescent="0.35">
      <c r="B18" s="67"/>
      <c r="C18" s="42"/>
      <c r="D18" s="68"/>
      <c r="E18" s="68"/>
      <c r="F18" s="68"/>
      <c r="G18" s="68"/>
      <c r="H18" s="68"/>
      <c r="I18" s="70"/>
      <c r="J18" s="69"/>
      <c r="K18" s="70"/>
      <c r="L18" s="71"/>
    </row>
    <row r="19" spans="2:12" x14ac:dyDescent="0.35">
      <c r="B19" s="324" t="s">
        <v>98</v>
      </c>
      <c r="C19" s="47">
        <v>5170.3</v>
      </c>
      <c r="D19" s="76">
        <v>5368.8897770977937</v>
      </c>
      <c r="E19" s="48">
        <v>10571.2</v>
      </c>
      <c r="F19" s="61">
        <v>5258.4620735531771</v>
      </c>
      <c r="G19" s="62">
        <v>10332</v>
      </c>
      <c r="H19" s="61">
        <v>4225.3253610800402</v>
      </c>
      <c r="I19" s="62">
        <v>10342.9</v>
      </c>
      <c r="J19" s="61">
        <v>2917.9214680883661</v>
      </c>
      <c r="K19" s="62">
        <v>7376</v>
      </c>
      <c r="L19" s="63">
        <v>2710.563370263229</v>
      </c>
    </row>
    <row r="20" spans="2:12" x14ac:dyDescent="0.35">
      <c r="B20" s="324"/>
      <c r="C20" s="47"/>
      <c r="D20" s="49"/>
      <c r="E20" s="64"/>
      <c r="F20" s="50"/>
      <c r="G20" s="64"/>
      <c r="H20" s="50"/>
      <c r="I20" s="70"/>
      <c r="J20" s="50"/>
      <c r="K20" s="70"/>
      <c r="L20" s="66"/>
    </row>
    <row r="21" spans="2:12" x14ac:dyDescent="0.35">
      <c r="B21" s="67"/>
      <c r="C21" s="47"/>
      <c r="D21" s="77"/>
      <c r="E21" s="68"/>
      <c r="F21" s="68"/>
      <c r="G21" s="68"/>
      <c r="H21" s="68"/>
      <c r="I21" s="70"/>
      <c r="J21" s="69"/>
      <c r="K21" s="70"/>
      <c r="L21" s="71"/>
    </row>
    <row r="22" spans="2:12" x14ac:dyDescent="0.35">
      <c r="B22" s="67" t="s">
        <v>47</v>
      </c>
      <c r="C22" s="47"/>
      <c r="D22" s="77"/>
      <c r="E22" s="68"/>
      <c r="F22" s="68"/>
      <c r="G22" s="68"/>
      <c r="H22" s="68"/>
      <c r="I22" s="70"/>
      <c r="J22" s="69"/>
      <c r="K22" s="70"/>
      <c r="L22" s="71"/>
    </row>
    <row r="23" spans="2:12" x14ac:dyDescent="0.35">
      <c r="B23" s="67"/>
      <c r="C23" s="47"/>
      <c r="D23" s="77"/>
      <c r="E23" s="68"/>
      <c r="F23" s="68"/>
      <c r="G23" s="68"/>
      <c r="H23" s="68"/>
      <c r="I23" s="70"/>
      <c r="J23" s="69"/>
      <c r="K23" s="70"/>
      <c r="L23" s="71"/>
    </row>
    <row r="24" spans="2:12" x14ac:dyDescent="0.35">
      <c r="B24" s="67"/>
      <c r="C24" s="47"/>
      <c r="D24" s="77"/>
      <c r="E24" s="68"/>
      <c r="F24" s="68"/>
      <c r="G24" s="68"/>
      <c r="H24" s="68"/>
      <c r="I24" s="70"/>
      <c r="J24" s="69"/>
      <c r="K24" s="70"/>
      <c r="L24" s="71"/>
    </row>
    <row r="25" spans="2:12" x14ac:dyDescent="0.35">
      <c r="B25" s="67" t="s">
        <v>99</v>
      </c>
      <c r="C25" s="47"/>
      <c r="D25" s="77"/>
      <c r="E25" s="68"/>
      <c r="F25" s="68"/>
      <c r="G25" s="68"/>
      <c r="H25" s="68"/>
      <c r="I25" s="70"/>
      <c r="J25" s="69"/>
      <c r="K25" s="70"/>
      <c r="L25" s="71"/>
    </row>
    <row r="26" spans="2:12" x14ac:dyDescent="0.35">
      <c r="B26" s="67"/>
      <c r="C26" s="47"/>
      <c r="D26" s="77"/>
      <c r="E26" s="68"/>
      <c r="F26" s="68"/>
      <c r="G26" s="68"/>
      <c r="H26" s="68"/>
      <c r="I26" s="70"/>
      <c r="J26" s="69"/>
      <c r="K26" s="70"/>
      <c r="L26" s="71"/>
    </row>
    <row r="27" spans="2:12" x14ac:dyDescent="0.35">
      <c r="B27" s="67"/>
      <c r="C27" s="47"/>
      <c r="D27" s="77"/>
      <c r="E27" s="68"/>
      <c r="F27" s="68"/>
      <c r="G27" s="68"/>
      <c r="H27" s="68"/>
      <c r="I27" s="70"/>
      <c r="J27" s="69"/>
      <c r="K27" s="70"/>
      <c r="L27" s="78"/>
    </row>
    <row r="28" spans="2:12" x14ac:dyDescent="0.35">
      <c r="B28" s="324" t="s">
        <v>100</v>
      </c>
      <c r="C28" s="47">
        <v>2614.1999999999998</v>
      </c>
      <c r="D28" s="76">
        <v>4645.2188683650975</v>
      </c>
      <c r="E28" s="48">
        <v>3679</v>
      </c>
      <c r="F28" s="61">
        <v>4549.6756791039161</v>
      </c>
      <c r="G28" s="62">
        <v>2900.7</v>
      </c>
      <c r="H28" s="61">
        <v>4837.0538823388042</v>
      </c>
      <c r="I28" s="62">
        <v>3390.6</v>
      </c>
      <c r="J28" s="61">
        <v>4576.2099170660404</v>
      </c>
      <c r="K28" s="62">
        <v>4046</v>
      </c>
      <c r="L28" s="63">
        <v>4415.9123005558622</v>
      </c>
    </row>
    <row r="29" spans="2:12" x14ac:dyDescent="0.35">
      <c r="B29" s="324"/>
      <c r="C29" s="47"/>
      <c r="D29" s="49"/>
      <c r="E29" s="64"/>
      <c r="F29" s="50"/>
      <c r="G29" s="64"/>
      <c r="H29" s="50"/>
      <c r="I29" s="69"/>
      <c r="J29" s="50"/>
      <c r="K29" s="69"/>
      <c r="L29" s="66"/>
    </row>
    <row r="30" spans="2:12" ht="15" thickBot="1" x14ac:dyDescent="0.4">
      <c r="B30" s="79"/>
      <c r="C30" s="51"/>
      <c r="D30" s="51"/>
      <c r="E30" s="51"/>
      <c r="F30" s="51"/>
      <c r="G30" s="51"/>
      <c r="H30" s="51"/>
      <c r="I30" s="51"/>
      <c r="J30" s="51"/>
      <c r="K30" s="51"/>
      <c r="L30" s="80"/>
    </row>
    <row r="31" spans="2:12" x14ac:dyDescent="0.35">
      <c r="J31" s="52"/>
    </row>
    <row r="32" spans="2:12" ht="16" x14ac:dyDescent="0.4">
      <c r="B32" s="53" t="s">
        <v>101</v>
      </c>
      <c r="C32" s="46" t="s">
        <v>102</v>
      </c>
      <c r="D32" s="54"/>
      <c r="E32" s="55"/>
      <c r="F32" s="56"/>
      <c r="G32" s="56"/>
      <c r="H32" s="56"/>
      <c r="I32" s="56"/>
      <c r="J32" s="56"/>
      <c r="K32" s="56"/>
      <c r="L32" s="56"/>
    </row>
    <row r="34" spans="2:12" ht="15" thickBot="1" x14ac:dyDescent="0.4"/>
    <row r="35" spans="2:12" x14ac:dyDescent="0.35">
      <c r="B35" s="325" t="s">
        <v>103</v>
      </c>
      <c r="C35" s="326"/>
      <c r="D35" s="326"/>
      <c r="E35" s="326"/>
      <c r="F35" s="326"/>
      <c r="G35" s="326"/>
      <c r="H35" s="326"/>
      <c r="I35" s="326"/>
      <c r="J35" s="326"/>
      <c r="K35" s="326"/>
      <c r="L35" s="327"/>
    </row>
    <row r="36" spans="2:12" ht="15" thickBot="1" x14ac:dyDescent="0.4">
      <c r="B36" s="328"/>
      <c r="C36" s="329"/>
      <c r="D36" s="329"/>
      <c r="E36" s="329"/>
      <c r="F36" s="329"/>
      <c r="G36" s="329"/>
      <c r="H36" s="329"/>
      <c r="I36" s="329"/>
      <c r="J36" s="329"/>
      <c r="K36" s="329"/>
      <c r="L36" s="330"/>
    </row>
    <row r="37" spans="2:12" ht="15" thickTop="1" x14ac:dyDescent="0.35">
      <c r="B37" s="315" t="s">
        <v>1</v>
      </c>
      <c r="C37" s="81" t="s">
        <v>92</v>
      </c>
      <c r="D37" s="81" t="s">
        <v>92</v>
      </c>
      <c r="E37" s="81" t="s">
        <v>93</v>
      </c>
      <c r="F37" s="81" t="s">
        <v>93</v>
      </c>
      <c r="G37" s="81" t="s">
        <v>94</v>
      </c>
      <c r="H37" s="81" t="s">
        <v>94</v>
      </c>
      <c r="I37" s="81" t="s">
        <v>95</v>
      </c>
      <c r="J37" s="81" t="s">
        <v>95</v>
      </c>
      <c r="K37" s="81" t="s">
        <v>104</v>
      </c>
      <c r="L37" s="82" t="s">
        <v>104</v>
      </c>
    </row>
    <row r="38" spans="2:12" ht="15" thickBot="1" x14ac:dyDescent="0.4">
      <c r="B38" s="331"/>
      <c r="C38" s="33" t="s">
        <v>96</v>
      </c>
      <c r="D38" s="33" t="s">
        <v>97</v>
      </c>
      <c r="E38" s="33" t="s">
        <v>96</v>
      </c>
      <c r="F38" s="33" t="s">
        <v>97</v>
      </c>
      <c r="G38" s="33" t="s">
        <v>96</v>
      </c>
      <c r="H38" s="33" t="s">
        <v>97</v>
      </c>
      <c r="I38" s="33" t="s">
        <v>96</v>
      </c>
      <c r="J38" s="33" t="s">
        <v>97</v>
      </c>
      <c r="K38" s="33" t="s">
        <v>96</v>
      </c>
      <c r="L38" s="83" t="s">
        <v>97</v>
      </c>
    </row>
    <row r="39" spans="2:12" ht="15" thickTop="1" x14ac:dyDescent="0.35">
      <c r="B39" s="84" t="s">
        <v>105</v>
      </c>
      <c r="C39" s="81" t="s">
        <v>105</v>
      </c>
      <c r="D39" s="81" t="s">
        <v>105</v>
      </c>
      <c r="E39" s="81" t="s">
        <v>105</v>
      </c>
      <c r="F39" s="81" t="s">
        <v>105</v>
      </c>
      <c r="G39" s="81" t="s">
        <v>105</v>
      </c>
      <c r="H39" s="81" t="s">
        <v>105</v>
      </c>
      <c r="I39" s="81" t="s">
        <v>105</v>
      </c>
      <c r="J39" s="81" t="s">
        <v>105</v>
      </c>
      <c r="K39" s="81" t="s">
        <v>105</v>
      </c>
      <c r="L39" s="82" t="s">
        <v>105</v>
      </c>
    </row>
    <row r="40" spans="2:12" x14ac:dyDescent="0.35">
      <c r="B40" s="315" t="s">
        <v>14</v>
      </c>
      <c r="C40" s="85">
        <v>42329</v>
      </c>
      <c r="D40" s="86">
        <v>2162.2600000000002</v>
      </c>
      <c r="E40" s="85">
        <v>39030</v>
      </c>
      <c r="F40" s="86">
        <v>2163.1999999999998</v>
      </c>
      <c r="G40" s="85">
        <v>34640</v>
      </c>
      <c r="H40" s="86">
        <v>2668.73</v>
      </c>
      <c r="I40" s="85">
        <v>33736</v>
      </c>
      <c r="J40" s="86">
        <v>2155.12</v>
      </c>
      <c r="K40" s="85">
        <v>46356</v>
      </c>
      <c r="L40" s="87">
        <v>1739.86</v>
      </c>
    </row>
    <row r="41" spans="2:12" x14ac:dyDescent="0.35">
      <c r="B41" s="315"/>
      <c r="C41" s="88"/>
      <c r="D41" s="88"/>
      <c r="E41" s="81"/>
      <c r="F41" s="88"/>
      <c r="G41" s="88"/>
      <c r="H41" s="88"/>
      <c r="I41" s="81"/>
      <c r="J41" s="88"/>
      <c r="K41" s="81"/>
      <c r="L41" s="89" t="s">
        <v>105</v>
      </c>
    </row>
    <row r="42" spans="2:12" x14ac:dyDescent="0.35">
      <c r="B42" s="84" t="s">
        <v>105</v>
      </c>
      <c r="C42" s="88"/>
      <c r="D42" s="81"/>
      <c r="E42" s="81"/>
      <c r="F42" s="81"/>
      <c r="G42" s="88"/>
      <c r="H42" s="81"/>
      <c r="I42" s="81"/>
      <c r="J42" s="81"/>
      <c r="K42" s="81"/>
      <c r="L42" s="82" t="s">
        <v>105</v>
      </c>
    </row>
    <row r="43" spans="2:12" x14ac:dyDescent="0.35">
      <c r="B43" s="315" t="s">
        <v>15</v>
      </c>
      <c r="C43" s="85">
        <v>4123</v>
      </c>
      <c r="D43" s="86">
        <v>2438.4899999999998</v>
      </c>
      <c r="E43" s="85">
        <v>3920</v>
      </c>
      <c r="F43" s="86">
        <v>2027.9</v>
      </c>
      <c r="G43" s="85">
        <v>2657</v>
      </c>
      <c r="H43" s="86">
        <v>3520.19</v>
      </c>
      <c r="I43" s="85">
        <v>2994</v>
      </c>
      <c r="J43" s="86">
        <v>2445.37</v>
      </c>
      <c r="K43" s="85">
        <v>3894</v>
      </c>
      <c r="L43" s="87">
        <v>1723.7</v>
      </c>
    </row>
    <row r="44" spans="2:12" x14ac:dyDescent="0.35">
      <c r="B44" s="315"/>
      <c r="C44" s="88"/>
      <c r="D44" s="88"/>
      <c r="E44" s="81"/>
      <c r="F44" s="88"/>
      <c r="G44" s="88"/>
      <c r="H44" s="88"/>
      <c r="I44" s="81"/>
      <c r="J44" s="88"/>
      <c r="K44" s="81"/>
      <c r="L44" s="89" t="s">
        <v>105</v>
      </c>
    </row>
    <row r="45" spans="2:12" x14ac:dyDescent="0.35">
      <c r="B45" s="84" t="s">
        <v>105</v>
      </c>
      <c r="C45" s="88"/>
      <c r="D45" s="81"/>
      <c r="E45" s="81"/>
      <c r="F45" s="81"/>
      <c r="G45" s="88"/>
      <c r="H45" s="81"/>
      <c r="I45" s="81"/>
      <c r="J45" s="81"/>
      <c r="K45" s="81"/>
      <c r="L45" s="82" t="s">
        <v>105</v>
      </c>
    </row>
    <row r="46" spans="2:12" x14ac:dyDescent="0.35">
      <c r="B46" s="315" t="s">
        <v>17</v>
      </c>
      <c r="C46" s="85">
        <v>9115</v>
      </c>
      <c r="D46" s="86">
        <v>4349.08</v>
      </c>
      <c r="E46" s="85">
        <v>9100</v>
      </c>
      <c r="F46" s="86">
        <v>3733.21</v>
      </c>
      <c r="G46" s="85">
        <v>9231</v>
      </c>
      <c r="H46" s="86">
        <v>4152.45</v>
      </c>
      <c r="I46" s="85">
        <v>8751</v>
      </c>
      <c r="J46" s="86">
        <v>3219.36</v>
      </c>
      <c r="K46" s="85">
        <v>9718</v>
      </c>
      <c r="L46" s="87">
        <v>3167.56</v>
      </c>
    </row>
    <row r="47" spans="2:12" x14ac:dyDescent="0.35">
      <c r="B47" s="315"/>
      <c r="C47" s="88"/>
      <c r="D47" s="88"/>
      <c r="E47" s="81"/>
      <c r="F47" s="88"/>
      <c r="G47" s="88"/>
      <c r="H47" s="88"/>
      <c r="I47" s="88"/>
      <c r="J47" s="88"/>
      <c r="K47" s="88"/>
      <c r="L47" s="89" t="s">
        <v>105</v>
      </c>
    </row>
    <row r="48" spans="2:12" x14ac:dyDescent="0.35">
      <c r="B48" s="90" t="s">
        <v>105</v>
      </c>
      <c r="C48" s="88"/>
      <c r="D48" s="88"/>
      <c r="E48" s="88"/>
      <c r="F48" s="88"/>
      <c r="G48" s="88"/>
      <c r="H48" s="88"/>
      <c r="I48" s="88"/>
      <c r="J48" s="88"/>
      <c r="K48" s="88"/>
      <c r="L48" s="89" t="s">
        <v>105</v>
      </c>
    </row>
    <row r="49" spans="2:12" x14ac:dyDescent="0.35">
      <c r="B49" s="315" t="s">
        <v>16</v>
      </c>
      <c r="C49" s="85">
        <v>1590</v>
      </c>
      <c r="D49" s="86">
        <v>7407.02</v>
      </c>
      <c r="E49" s="85">
        <v>1649</v>
      </c>
      <c r="F49" s="86">
        <v>6436.63</v>
      </c>
      <c r="G49" s="85">
        <v>1425</v>
      </c>
      <c r="H49" s="86">
        <v>7797.04</v>
      </c>
      <c r="I49" s="85">
        <v>1474</v>
      </c>
      <c r="J49" s="86">
        <v>10151.19</v>
      </c>
      <c r="K49" s="85">
        <v>1585</v>
      </c>
      <c r="L49" s="87">
        <v>8846.09</v>
      </c>
    </row>
    <row r="50" spans="2:12" x14ac:dyDescent="0.35">
      <c r="B50" s="315"/>
      <c r="C50" s="81"/>
      <c r="D50" s="88"/>
      <c r="E50" s="81"/>
      <c r="F50" s="88"/>
      <c r="G50" s="88"/>
      <c r="H50" s="88"/>
      <c r="I50" s="81"/>
      <c r="J50" s="88"/>
      <c r="K50" s="81"/>
      <c r="L50" s="89" t="s">
        <v>105</v>
      </c>
    </row>
    <row r="51" spans="2:12" x14ac:dyDescent="0.35">
      <c r="B51" s="84" t="s">
        <v>105</v>
      </c>
      <c r="C51" s="81"/>
      <c r="D51" s="81"/>
      <c r="E51" s="81"/>
      <c r="F51" s="81"/>
      <c r="G51" s="81"/>
      <c r="H51" s="81"/>
      <c r="I51" s="81"/>
      <c r="J51" s="81"/>
      <c r="K51" s="81"/>
      <c r="L51" s="82" t="s">
        <v>105</v>
      </c>
    </row>
    <row r="52" spans="2:12" x14ac:dyDescent="0.35">
      <c r="B52" s="315" t="s">
        <v>106</v>
      </c>
      <c r="C52" s="85">
        <v>10571</v>
      </c>
      <c r="D52" s="86">
        <v>5258.46</v>
      </c>
      <c r="E52" s="85">
        <v>10332</v>
      </c>
      <c r="F52" s="86">
        <v>4225.33</v>
      </c>
      <c r="G52" s="85">
        <v>10343</v>
      </c>
      <c r="H52" s="86">
        <v>2917.92</v>
      </c>
      <c r="I52" s="85">
        <v>7376</v>
      </c>
      <c r="J52" s="86">
        <v>2710.56</v>
      </c>
      <c r="K52" s="85">
        <v>7188</v>
      </c>
      <c r="L52" s="87">
        <v>2618.9</v>
      </c>
    </row>
    <row r="53" spans="2:12" x14ac:dyDescent="0.35">
      <c r="B53" s="315"/>
      <c r="C53" s="81"/>
      <c r="D53" s="88"/>
      <c r="E53" s="81"/>
      <c r="F53" s="88"/>
      <c r="G53" s="81"/>
      <c r="H53" s="88"/>
      <c r="I53" s="81"/>
      <c r="J53" s="88"/>
      <c r="K53" s="81"/>
      <c r="L53" s="89" t="s">
        <v>105</v>
      </c>
    </row>
    <row r="54" spans="2:12" x14ac:dyDescent="0.35">
      <c r="B54" s="84" t="s">
        <v>105</v>
      </c>
      <c r="C54" s="81"/>
      <c r="D54" s="81"/>
      <c r="E54" s="81"/>
      <c r="F54" s="81"/>
      <c r="G54" s="81"/>
      <c r="H54" s="81"/>
      <c r="I54" s="81"/>
      <c r="J54" s="88"/>
      <c r="K54" s="88"/>
      <c r="L54" s="89" t="s">
        <v>105</v>
      </c>
    </row>
    <row r="55" spans="2:12" x14ac:dyDescent="0.35">
      <c r="B55" s="315" t="s">
        <v>107</v>
      </c>
      <c r="C55" s="85">
        <v>3679</v>
      </c>
      <c r="D55" s="86">
        <v>4549.68</v>
      </c>
      <c r="E55" s="85">
        <v>2901</v>
      </c>
      <c r="F55" s="86">
        <v>4837.05</v>
      </c>
      <c r="G55" s="85">
        <v>3391</v>
      </c>
      <c r="H55" s="86">
        <v>4576.21</v>
      </c>
      <c r="I55" s="85">
        <v>4046</v>
      </c>
      <c r="J55" s="86">
        <v>4415.91</v>
      </c>
      <c r="K55" s="85">
        <v>3802</v>
      </c>
      <c r="L55" s="87">
        <v>4303.59</v>
      </c>
    </row>
    <row r="56" spans="2:12" x14ac:dyDescent="0.35">
      <c r="B56" s="315"/>
      <c r="C56" s="81"/>
      <c r="D56" s="88"/>
      <c r="E56" s="81"/>
      <c r="F56" s="88"/>
      <c r="G56" s="81"/>
      <c r="H56" s="88"/>
      <c r="I56" s="81"/>
      <c r="J56" s="88"/>
      <c r="K56" s="81"/>
      <c r="L56" s="89" t="s">
        <v>105</v>
      </c>
    </row>
    <row r="57" spans="2:12" ht="15" thickBot="1" x14ac:dyDescent="0.4">
      <c r="B57" s="91" t="s">
        <v>105</v>
      </c>
      <c r="C57" s="35" t="s">
        <v>105</v>
      </c>
      <c r="D57" s="35" t="s">
        <v>105</v>
      </c>
      <c r="E57" s="35" t="s">
        <v>105</v>
      </c>
      <c r="F57" s="35" t="s">
        <v>105</v>
      </c>
      <c r="G57" s="35" t="s">
        <v>105</v>
      </c>
      <c r="H57" s="35" t="s">
        <v>105</v>
      </c>
      <c r="I57" s="35" t="s">
        <v>105</v>
      </c>
      <c r="J57" s="36" t="s">
        <v>105</v>
      </c>
      <c r="K57" s="36" t="s">
        <v>105</v>
      </c>
      <c r="L57" s="92" t="s">
        <v>105</v>
      </c>
    </row>
    <row r="58" spans="2:12" x14ac:dyDescent="0.35">
      <c r="B58" s="34"/>
      <c r="C58" s="34"/>
      <c r="D58" s="34"/>
      <c r="E58" s="34"/>
      <c r="F58" s="34"/>
      <c r="G58" s="34"/>
      <c r="H58" s="34"/>
      <c r="I58" s="34"/>
      <c r="J58" s="34"/>
      <c r="K58" s="34"/>
      <c r="L58" s="34"/>
    </row>
    <row r="59" spans="2:12" ht="15.5" x14ac:dyDescent="0.35">
      <c r="B59" s="32" t="s">
        <v>108</v>
      </c>
      <c r="C59" s="32"/>
      <c r="D59" s="37"/>
      <c r="E59" s="37"/>
      <c r="F59" s="37"/>
      <c r="G59" s="37"/>
      <c r="H59" s="37"/>
      <c r="I59" s="37"/>
      <c r="J59" s="37"/>
      <c r="K59" s="37"/>
      <c r="L59" s="34"/>
    </row>
  </sheetData>
  <mergeCells count="16">
    <mergeCell ref="B46:B47"/>
    <mergeCell ref="B49:B50"/>
    <mergeCell ref="B52:B53"/>
    <mergeCell ref="B55:B56"/>
    <mergeCell ref="B2:L3"/>
    <mergeCell ref="B4:B5"/>
    <mergeCell ref="B7:B8"/>
    <mergeCell ref="B10:B11"/>
    <mergeCell ref="B13:B14"/>
    <mergeCell ref="B16:B17"/>
    <mergeCell ref="B19:B20"/>
    <mergeCell ref="B28:B29"/>
    <mergeCell ref="B35:L36"/>
    <mergeCell ref="B37:B38"/>
    <mergeCell ref="B40:B41"/>
    <mergeCell ref="B43:B4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56244-A970-4CF8-ACF9-8174E716C9D0}">
  <dimension ref="A1:P24"/>
  <sheetViews>
    <sheetView workbookViewId="0">
      <selection activeCell="O13" sqref="O13"/>
    </sheetView>
  </sheetViews>
  <sheetFormatPr defaultRowHeight="14.5" x14ac:dyDescent="0.35"/>
  <cols>
    <col min="3" max="3" width="9.54296875" bestFit="1" customWidth="1"/>
    <col min="5" max="5" width="9.54296875" bestFit="1" customWidth="1"/>
    <col min="12" max="12" width="11.54296875" bestFit="1" customWidth="1"/>
  </cols>
  <sheetData>
    <row r="1" spans="1:16" x14ac:dyDescent="0.35">
      <c r="L1" t="s">
        <v>182</v>
      </c>
      <c r="M1" s="43">
        <v>3.67</v>
      </c>
      <c r="N1" t="s">
        <v>109</v>
      </c>
      <c r="P1" t="s">
        <v>181</v>
      </c>
    </row>
    <row r="2" spans="1:16" x14ac:dyDescent="0.35">
      <c r="B2" s="332" t="s">
        <v>110</v>
      </c>
      <c r="C2" s="332"/>
      <c r="D2" s="332"/>
    </row>
    <row r="3" spans="1:16" x14ac:dyDescent="0.35">
      <c r="B3" s="93" t="s">
        <v>1</v>
      </c>
      <c r="C3" s="93" t="s">
        <v>111</v>
      </c>
      <c r="D3" s="93" t="s">
        <v>112</v>
      </c>
      <c r="E3" t="s">
        <v>113</v>
      </c>
    </row>
    <row r="4" spans="1:16" x14ac:dyDescent="0.35">
      <c r="B4" s="93" t="s">
        <v>13</v>
      </c>
      <c r="C4">
        <v>102</v>
      </c>
      <c r="D4">
        <v>105.06</v>
      </c>
    </row>
    <row r="5" spans="1:16" x14ac:dyDescent="0.35">
      <c r="B5" s="93" t="s">
        <v>14</v>
      </c>
      <c r="C5">
        <v>105</v>
      </c>
      <c r="D5">
        <v>108.15</v>
      </c>
    </row>
    <row r="6" spans="1:16" x14ac:dyDescent="0.35">
      <c r="B6" s="93" t="s">
        <v>99</v>
      </c>
      <c r="D6">
        <v>134.83000000000001</v>
      </c>
      <c r="N6" s="43">
        <v>3.67</v>
      </c>
      <c r="O6" t="s">
        <v>114</v>
      </c>
    </row>
    <row r="7" spans="1:16" x14ac:dyDescent="0.35">
      <c r="B7" s="93" t="s">
        <v>15</v>
      </c>
      <c r="D7">
        <v>86.59</v>
      </c>
    </row>
    <row r="8" spans="1:16" x14ac:dyDescent="0.35">
      <c r="B8" s="93" t="s">
        <v>16</v>
      </c>
      <c r="C8">
        <v>330</v>
      </c>
      <c r="D8">
        <v>339</v>
      </c>
    </row>
    <row r="9" spans="1:16" x14ac:dyDescent="0.35">
      <c r="B9" s="93" t="s">
        <v>17</v>
      </c>
      <c r="C9">
        <v>140</v>
      </c>
      <c r="D9">
        <v>140</v>
      </c>
    </row>
    <row r="10" spans="1:16" x14ac:dyDescent="0.35">
      <c r="A10" t="s">
        <v>115</v>
      </c>
      <c r="B10" s="93" t="s">
        <v>116</v>
      </c>
      <c r="D10">
        <v>235</v>
      </c>
    </row>
    <row r="12" spans="1:16" x14ac:dyDescent="0.35">
      <c r="B12" t="s">
        <v>117</v>
      </c>
    </row>
    <row r="13" spans="1:16" x14ac:dyDescent="0.35">
      <c r="C13" t="s">
        <v>112</v>
      </c>
    </row>
    <row r="14" spans="1:16" x14ac:dyDescent="0.35">
      <c r="C14" s="22">
        <v>3.67</v>
      </c>
    </row>
    <row r="16" spans="1:16" x14ac:dyDescent="0.35">
      <c r="B16" s="333" t="s">
        <v>118</v>
      </c>
      <c r="C16" s="333"/>
      <c r="D16" s="333"/>
      <c r="E16" s="333"/>
    </row>
    <row r="17" spans="2:5" x14ac:dyDescent="0.35">
      <c r="B17" s="100" t="s">
        <v>1</v>
      </c>
      <c r="C17" s="100" t="s">
        <v>45</v>
      </c>
      <c r="D17" s="100" t="s">
        <v>119</v>
      </c>
      <c r="E17" s="100" t="s">
        <v>9</v>
      </c>
    </row>
    <row r="18" spans="2:5" x14ac:dyDescent="0.35">
      <c r="B18" s="100" t="s">
        <v>13</v>
      </c>
      <c r="C18" s="101">
        <f>D4*$C$14</f>
        <v>385.5702</v>
      </c>
      <c r="D18" s="101">
        <f>C18*0.02</f>
        <v>7.7114039999999999</v>
      </c>
      <c r="E18" s="102">
        <f>SUM(C18:D18)</f>
        <v>393.28160400000002</v>
      </c>
    </row>
    <row r="19" spans="2:5" x14ac:dyDescent="0.35">
      <c r="B19" s="100" t="s">
        <v>14</v>
      </c>
      <c r="C19" s="101">
        <f>D5*$C$14</f>
        <v>396.91050000000001</v>
      </c>
      <c r="D19" s="101">
        <f t="shared" ref="D19:D24" si="0">C19*0.02</f>
        <v>7.9382100000000007</v>
      </c>
      <c r="E19" s="102">
        <f t="shared" ref="E19:E24" si="1">SUM(C19:D19)</f>
        <v>404.84871000000004</v>
      </c>
    </row>
    <row r="20" spans="2:5" x14ac:dyDescent="0.35">
      <c r="B20" s="100" t="s">
        <v>99</v>
      </c>
      <c r="C20" s="101">
        <f t="shared" ref="C20:C24" si="2">D6*$C$14</f>
        <v>494.82610000000005</v>
      </c>
      <c r="D20" s="101">
        <f t="shared" si="0"/>
        <v>9.8965220000000009</v>
      </c>
      <c r="E20" s="102">
        <f t="shared" si="1"/>
        <v>504.72262200000006</v>
      </c>
    </row>
    <row r="21" spans="2:5" x14ac:dyDescent="0.35">
      <c r="B21" s="100" t="s">
        <v>15</v>
      </c>
      <c r="C21" s="101">
        <f t="shared" si="2"/>
        <v>317.78530000000001</v>
      </c>
      <c r="D21" s="101">
        <f t="shared" si="0"/>
        <v>6.3557060000000005</v>
      </c>
      <c r="E21" s="102">
        <f t="shared" si="1"/>
        <v>324.141006</v>
      </c>
    </row>
    <row r="22" spans="2:5" x14ac:dyDescent="0.35">
      <c r="B22" s="100" t="s">
        <v>16</v>
      </c>
      <c r="C22" s="101">
        <f t="shared" si="2"/>
        <v>1244.1299999999999</v>
      </c>
      <c r="D22" s="101">
        <f t="shared" si="0"/>
        <v>24.882599999999996</v>
      </c>
      <c r="E22" s="102">
        <f t="shared" si="1"/>
        <v>1269.0125999999998</v>
      </c>
    </row>
    <row r="23" spans="2:5" x14ac:dyDescent="0.35">
      <c r="B23" s="100" t="s">
        <v>17</v>
      </c>
      <c r="C23" s="101">
        <f t="shared" si="2"/>
        <v>513.79999999999995</v>
      </c>
      <c r="D23" s="101">
        <f t="shared" si="0"/>
        <v>10.276</v>
      </c>
      <c r="E23" s="102">
        <f t="shared" si="1"/>
        <v>524.07599999999991</v>
      </c>
    </row>
    <row r="24" spans="2:5" x14ac:dyDescent="0.35">
      <c r="B24" s="100" t="s">
        <v>116</v>
      </c>
      <c r="C24" s="101">
        <f t="shared" si="2"/>
        <v>862.44999999999993</v>
      </c>
      <c r="D24" s="101">
        <f t="shared" si="0"/>
        <v>17.248999999999999</v>
      </c>
      <c r="E24" s="102">
        <f t="shared" si="1"/>
        <v>879.69899999999996</v>
      </c>
    </row>
  </sheetData>
  <mergeCells count="2">
    <mergeCell ref="B2:D2"/>
    <mergeCell ref="B16:E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46238-D009-4025-A98C-D9A9809BE544}">
  <dimension ref="A1:I15"/>
  <sheetViews>
    <sheetView workbookViewId="0">
      <selection activeCell="B2" sqref="B2"/>
    </sheetView>
  </sheetViews>
  <sheetFormatPr defaultRowHeight="14.5" x14ac:dyDescent="0.35"/>
  <sheetData>
    <row r="1" spans="1:9" ht="39.5" x14ac:dyDescent="0.35">
      <c r="A1" s="94" t="s">
        <v>120</v>
      </c>
      <c r="B1" s="94" t="s">
        <v>121</v>
      </c>
      <c r="C1" s="94" t="s">
        <v>122</v>
      </c>
      <c r="D1" s="95" t="s">
        <v>123</v>
      </c>
      <c r="E1" s="96" t="s">
        <v>124</v>
      </c>
      <c r="F1" s="96" t="s">
        <v>125</v>
      </c>
      <c r="G1" s="96" t="s">
        <v>126</v>
      </c>
      <c r="H1" s="96" t="s">
        <v>127</v>
      </c>
      <c r="I1" s="96" t="s">
        <v>128</v>
      </c>
    </row>
    <row r="2" spans="1:9" x14ac:dyDescent="0.35">
      <c r="A2" s="97" t="s">
        <v>129</v>
      </c>
      <c r="B2" s="97" t="s">
        <v>130</v>
      </c>
      <c r="C2" s="97" t="s">
        <v>131</v>
      </c>
      <c r="D2" s="98" t="s">
        <v>132</v>
      </c>
      <c r="E2" s="98" t="s">
        <v>111</v>
      </c>
      <c r="F2" s="98">
        <v>105</v>
      </c>
      <c r="G2" s="98" t="s">
        <v>112</v>
      </c>
      <c r="H2" s="98">
        <v>108.15</v>
      </c>
      <c r="I2" s="98">
        <v>0</v>
      </c>
    </row>
    <row r="3" spans="1:9" x14ac:dyDescent="0.35">
      <c r="A3" s="97" t="s">
        <v>129</v>
      </c>
      <c r="B3" s="97" t="s">
        <v>133</v>
      </c>
      <c r="C3" s="97" t="s">
        <v>131</v>
      </c>
      <c r="D3" s="98" t="s">
        <v>132</v>
      </c>
      <c r="E3" s="98" t="s">
        <v>111</v>
      </c>
      <c r="F3" s="98">
        <v>105</v>
      </c>
      <c r="G3" s="98" t="s">
        <v>112</v>
      </c>
      <c r="H3" s="98">
        <v>108.15</v>
      </c>
      <c r="I3" s="98">
        <v>0</v>
      </c>
    </row>
    <row r="4" spans="1:9" x14ac:dyDescent="0.35">
      <c r="A4" s="97" t="s">
        <v>129</v>
      </c>
      <c r="B4" s="97" t="s">
        <v>134</v>
      </c>
      <c r="C4" s="97" t="s">
        <v>131</v>
      </c>
      <c r="D4" s="98" t="s">
        <v>132</v>
      </c>
      <c r="E4" s="98" t="s">
        <v>111</v>
      </c>
      <c r="F4" s="98">
        <v>105</v>
      </c>
      <c r="G4" s="98" t="s">
        <v>112</v>
      </c>
      <c r="H4" s="98">
        <v>108.15</v>
      </c>
      <c r="I4" s="98">
        <v>0</v>
      </c>
    </row>
    <row r="5" spans="1:9" x14ac:dyDescent="0.35">
      <c r="A5" s="97" t="s">
        <v>129</v>
      </c>
      <c r="B5" s="97" t="s">
        <v>135</v>
      </c>
      <c r="C5" s="97" t="s">
        <v>131</v>
      </c>
      <c r="D5" s="98" t="s">
        <v>132</v>
      </c>
      <c r="E5" s="98" t="s">
        <v>111</v>
      </c>
      <c r="F5" s="98">
        <v>105</v>
      </c>
      <c r="G5" s="98" t="s">
        <v>112</v>
      </c>
      <c r="H5" s="98">
        <v>108.15</v>
      </c>
      <c r="I5" s="98">
        <v>0</v>
      </c>
    </row>
    <row r="6" spans="1:9" x14ac:dyDescent="0.35">
      <c r="A6" s="97" t="s">
        <v>47</v>
      </c>
      <c r="B6" s="97" t="s">
        <v>47</v>
      </c>
      <c r="C6" s="97" t="s">
        <v>47</v>
      </c>
      <c r="D6" s="98" t="s">
        <v>132</v>
      </c>
      <c r="E6" s="98"/>
      <c r="F6" s="98" t="s">
        <v>136</v>
      </c>
      <c r="G6" s="98" t="s">
        <v>112</v>
      </c>
      <c r="H6" s="98">
        <v>475.16</v>
      </c>
      <c r="I6" s="98">
        <v>0</v>
      </c>
    </row>
    <row r="7" spans="1:9" x14ac:dyDescent="0.35">
      <c r="A7" s="97" t="s">
        <v>137</v>
      </c>
      <c r="B7" s="97" t="s">
        <v>137</v>
      </c>
      <c r="C7" s="97" t="s">
        <v>137</v>
      </c>
      <c r="D7" s="98" t="s">
        <v>132</v>
      </c>
      <c r="E7" s="98"/>
      <c r="F7" s="98" t="s">
        <v>136</v>
      </c>
      <c r="G7" s="98" t="s">
        <v>112</v>
      </c>
      <c r="H7" s="98">
        <v>179.37</v>
      </c>
      <c r="I7" s="98">
        <v>0</v>
      </c>
    </row>
    <row r="8" spans="1:9" x14ac:dyDescent="0.35">
      <c r="A8" s="97" t="s">
        <v>99</v>
      </c>
      <c r="B8" s="97" t="s">
        <v>99</v>
      </c>
      <c r="C8" s="97" t="s">
        <v>99</v>
      </c>
      <c r="D8" s="98" t="s">
        <v>132</v>
      </c>
      <c r="E8" s="98"/>
      <c r="F8" s="98" t="s">
        <v>136</v>
      </c>
      <c r="G8" s="98" t="s">
        <v>112</v>
      </c>
      <c r="H8" s="98">
        <v>134.83000000000001</v>
      </c>
      <c r="I8" s="98">
        <v>0</v>
      </c>
    </row>
    <row r="9" spans="1:9" x14ac:dyDescent="0.35">
      <c r="A9" s="97" t="s">
        <v>15</v>
      </c>
      <c r="B9" s="97" t="s">
        <v>15</v>
      </c>
      <c r="C9" s="97" t="s">
        <v>15</v>
      </c>
      <c r="D9" s="98" t="s">
        <v>132</v>
      </c>
      <c r="E9" s="98"/>
      <c r="F9" s="98" t="s">
        <v>136</v>
      </c>
      <c r="G9" s="98" t="s">
        <v>112</v>
      </c>
      <c r="H9" s="98">
        <v>86.59</v>
      </c>
      <c r="I9" s="98">
        <v>0</v>
      </c>
    </row>
    <row r="10" spans="1:9" x14ac:dyDescent="0.35">
      <c r="A10" s="97" t="s">
        <v>138</v>
      </c>
      <c r="B10" s="97" t="s">
        <v>138</v>
      </c>
      <c r="C10" s="97" t="s">
        <v>138</v>
      </c>
      <c r="D10" s="98" t="s">
        <v>132</v>
      </c>
      <c r="E10" s="98"/>
      <c r="F10" s="98" t="s">
        <v>136</v>
      </c>
      <c r="G10" s="98" t="s">
        <v>112</v>
      </c>
      <c r="H10" s="98">
        <v>0</v>
      </c>
      <c r="I10" s="98">
        <v>0</v>
      </c>
    </row>
    <row r="11" spans="1:9" x14ac:dyDescent="0.35">
      <c r="A11" s="97" t="s">
        <v>139</v>
      </c>
      <c r="B11" s="97" t="s">
        <v>140</v>
      </c>
      <c r="C11" s="97" t="s">
        <v>131</v>
      </c>
      <c r="D11" s="98" t="s">
        <v>132</v>
      </c>
      <c r="E11" s="98" t="s">
        <v>111</v>
      </c>
      <c r="F11" s="98">
        <v>102</v>
      </c>
      <c r="G11" s="98" t="s">
        <v>112</v>
      </c>
      <c r="H11" s="98">
        <v>105.06</v>
      </c>
      <c r="I11" s="98">
        <v>0</v>
      </c>
    </row>
    <row r="12" spans="1:9" x14ac:dyDescent="0.35">
      <c r="A12" s="97" t="s">
        <v>141</v>
      </c>
      <c r="B12" s="97" t="s">
        <v>141</v>
      </c>
      <c r="C12" s="97" t="s">
        <v>141</v>
      </c>
      <c r="D12" s="98" t="s">
        <v>132</v>
      </c>
      <c r="E12" s="98" t="s">
        <v>111</v>
      </c>
      <c r="F12" s="98">
        <v>0</v>
      </c>
      <c r="G12" s="98" t="s">
        <v>112</v>
      </c>
      <c r="H12" s="98">
        <v>235</v>
      </c>
      <c r="I12" s="98">
        <v>0</v>
      </c>
    </row>
    <row r="13" spans="1:9" x14ac:dyDescent="0.35">
      <c r="A13" s="97" t="s">
        <v>142</v>
      </c>
      <c r="B13" s="97" t="s">
        <v>143</v>
      </c>
      <c r="C13" s="97" t="s">
        <v>144</v>
      </c>
      <c r="D13" s="98" t="s">
        <v>132</v>
      </c>
      <c r="E13" s="98" t="s">
        <v>111</v>
      </c>
      <c r="F13" s="99">
        <v>72</v>
      </c>
      <c r="G13" s="98" t="s">
        <v>112</v>
      </c>
      <c r="H13" s="99">
        <v>74.16</v>
      </c>
      <c r="I13" s="98">
        <v>0</v>
      </c>
    </row>
    <row r="14" spans="1:9" x14ac:dyDescent="0.35">
      <c r="A14" s="97" t="s">
        <v>142</v>
      </c>
      <c r="B14" s="97" t="s">
        <v>145</v>
      </c>
      <c r="C14" s="97" t="s">
        <v>144</v>
      </c>
      <c r="D14" s="98" t="s">
        <v>132</v>
      </c>
      <c r="E14" s="98" t="s">
        <v>111</v>
      </c>
      <c r="F14" s="99">
        <v>72</v>
      </c>
      <c r="G14" s="98" t="s">
        <v>112</v>
      </c>
      <c r="H14" s="99">
        <v>74.16</v>
      </c>
      <c r="I14" s="98">
        <v>0</v>
      </c>
    </row>
    <row r="15" spans="1:9" x14ac:dyDescent="0.35">
      <c r="A15" s="97" t="s">
        <v>146</v>
      </c>
      <c r="B15" s="97" t="s">
        <v>147</v>
      </c>
      <c r="C15" s="97"/>
      <c r="D15" s="98" t="s">
        <v>132</v>
      </c>
      <c r="E15" s="98" t="s">
        <v>111</v>
      </c>
      <c r="F15" s="98">
        <v>95</v>
      </c>
      <c r="G15" s="98" t="s">
        <v>112</v>
      </c>
      <c r="H15" s="98">
        <v>97.85</v>
      </c>
      <c r="I15" s="98">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3A094-B135-4B65-BE11-D69F5FD0FE86}">
  <dimension ref="A1:E16"/>
  <sheetViews>
    <sheetView workbookViewId="0">
      <selection activeCell="A16" sqref="A16"/>
    </sheetView>
  </sheetViews>
  <sheetFormatPr defaultRowHeight="14.5" x14ac:dyDescent="0.35"/>
  <cols>
    <col min="4" max="4" width="10.81640625" customWidth="1"/>
  </cols>
  <sheetData>
    <row r="1" spans="1:5" x14ac:dyDescent="0.35">
      <c r="C1" s="21" t="s">
        <v>148</v>
      </c>
    </row>
    <row r="2" spans="1:5" x14ac:dyDescent="0.35">
      <c r="B2" s="21" t="s">
        <v>149</v>
      </c>
      <c r="C2" s="21" t="s">
        <v>150</v>
      </c>
      <c r="D2" s="21" t="s">
        <v>151</v>
      </c>
      <c r="E2" s="21" t="s">
        <v>152</v>
      </c>
    </row>
    <row r="3" spans="1:5" x14ac:dyDescent="0.35">
      <c r="B3" s="22">
        <f>'FY26 Personnel Rates'!I8</f>
        <v>62.063682692307687</v>
      </c>
      <c r="C3" s="22">
        <f>'FY26 Personnel Rates'!I7</f>
        <v>73.548086538461533</v>
      </c>
      <c r="D3" s="22">
        <f>'FY26 Personnel Rates'!I6</f>
        <v>92.310403846153832</v>
      </c>
      <c r="E3" s="22">
        <f>'FY26 Personnel Rates'!I5</f>
        <v>110.32295192307691</v>
      </c>
    </row>
    <row r="4" spans="1:5" x14ac:dyDescent="0.35">
      <c r="A4" t="s">
        <v>153</v>
      </c>
      <c r="B4" s="334">
        <f>AVERAGE(B3:C3)</f>
        <v>67.805884615384613</v>
      </c>
      <c r="C4" s="334"/>
      <c r="D4" s="334">
        <f>AVERAGE(D3:E3)</f>
        <v>101.31667788461537</v>
      </c>
      <c r="E4" s="334"/>
    </row>
    <row r="6" spans="1:5" ht="15" thickBot="1" x14ac:dyDescent="0.4"/>
    <row r="7" spans="1:5" x14ac:dyDescent="0.35">
      <c r="A7" s="23"/>
      <c r="B7" s="335" t="s">
        <v>154</v>
      </c>
      <c r="C7" s="335"/>
      <c r="D7" s="24"/>
    </row>
    <row r="8" spans="1:5" x14ac:dyDescent="0.35">
      <c r="A8" s="25"/>
      <c r="B8" s="26" t="s">
        <v>155</v>
      </c>
      <c r="C8" s="26" t="s">
        <v>156</v>
      </c>
      <c r="D8" s="27" t="s">
        <v>157</v>
      </c>
    </row>
    <row r="9" spans="1:5" x14ac:dyDescent="0.35">
      <c r="A9" s="28" t="s">
        <v>13</v>
      </c>
      <c r="B9" s="9">
        <v>2</v>
      </c>
      <c r="C9" s="9">
        <v>0</v>
      </c>
      <c r="D9" s="29">
        <f>(B9*$D$4)+(C9*$B$4)</f>
        <v>202.63335576923075</v>
      </c>
    </row>
    <row r="10" spans="1:5" x14ac:dyDescent="0.35">
      <c r="A10" s="25" t="s">
        <v>14</v>
      </c>
      <c r="B10" s="9">
        <v>2</v>
      </c>
      <c r="C10" s="9">
        <v>0</v>
      </c>
      <c r="D10" s="29">
        <f t="shared" ref="D10:D16" si="0">(B10*$D$4)+(C10*$B$4)</f>
        <v>202.63335576923075</v>
      </c>
    </row>
    <row r="11" spans="1:5" x14ac:dyDescent="0.35">
      <c r="A11" s="25" t="s">
        <v>47</v>
      </c>
      <c r="B11" s="9">
        <v>2</v>
      </c>
      <c r="C11" s="9">
        <v>2</v>
      </c>
      <c r="D11" s="29">
        <f t="shared" si="0"/>
        <v>338.24512499999997</v>
      </c>
    </row>
    <row r="12" spans="1:5" x14ac:dyDescent="0.35">
      <c r="A12" s="25" t="s">
        <v>99</v>
      </c>
      <c r="B12" s="9">
        <v>2</v>
      </c>
      <c r="C12" s="9">
        <v>1</v>
      </c>
      <c r="D12" s="29">
        <f t="shared" si="0"/>
        <v>270.43924038461535</v>
      </c>
    </row>
    <row r="13" spans="1:5" x14ac:dyDescent="0.35">
      <c r="A13" s="25" t="s">
        <v>15</v>
      </c>
      <c r="B13" s="9">
        <v>2</v>
      </c>
      <c r="C13" s="9">
        <v>1</v>
      </c>
      <c r="D13" s="29">
        <f t="shared" si="0"/>
        <v>270.43924038461535</v>
      </c>
    </row>
    <row r="14" spans="1:5" x14ac:dyDescent="0.35">
      <c r="A14" s="25" t="s">
        <v>16</v>
      </c>
      <c r="B14" s="9">
        <v>2</v>
      </c>
      <c r="C14" s="9">
        <v>2</v>
      </c>
      <c r="D14" s="29">
        <f t="shared" si="0"/>
        <v>338.24512499999997</v>
      </c>
    </row>
    <row r="15" spans="1:5" x14ac:dyDescent="0.35">
      <c r="A15" s="25" t="s">
        <v>17</v>
      </c>
      <c r="B15" s="9">
        <v>2</v>
      </c>
      <c r="C15" s="9">
        <v>1</v>
      </c>
      <c r="D15" s="29">
        <f t="shared" si="0"/>
        <v>270.43924038461535</v>
      </c>
    </row>
    <row r="16" spans="1:5" ht="15" thickBot="1" x14ac:dyDescent="0.4">
      <c r="A16" s="30" t="s">
        <v>158</v>
      </c>
      <c r="B16" s="16">
        <v>2</v>
      </c>
      <c r="C16" s="16">
        <v>1</v>
      </c>
      <c r="D16" s="31">
        <f t="shared" si="0"/>
        <v>270.43924038461535</v>
      </c>
    </row>
  </sheetData>
  <mergeCells count="3">
    <mergeCell ref="B4:C4"/>
    <mergeCell ref="D4:E4"/>
    <mergeCell ref="B7:C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2CAD6-7313-4D01-8AAB-62BF60744A13}">
  <dimension ref="A1:E16"/>
  <sheetViews>
    <sheetView workbookViewId="0">
      <selection activeCell="D9" sqref="D9"/>
    </sheetView>
  </sheetViews>
  <sheetFormatPr defaultRowHeight="14.5" x14ac:dyDescent="0.35"/>
  <sheetData>
    <row r="1" spans="1:5" x14ac:dyDescent="0.35">
      <c r="B1" s="336" t="s">
        <v>148</v>
      </c>
      <c r="C1" s="336"/>
      <c r="D1" s="336"/>
    </row>
    <row r="2" spans="1:5" x14ac:dyDescent="0.35">
      <c r="B2" s="21" t="s">
        <v>149</v>
      </c>
      <c r="C2" s="21" t="s">
        <v>150</v>
      </c>
      <c r="D2" s="21" t="s">
        <v>151</v>
      </c>
      <c r="E2" s="21" t="s">
        <v>152</v>
      </c>
    </row>
    <row r="3" spans="1:5" x14ac:dyDescent="0.35">
      <c r="B3" s="22">
        <f>'FY26 Personnel Rates'!F8</f>
        <v>66.426923076923075</v>
      </c>
      <c r="C3" s="22">
        <f>'FY26 Personnel Rates'!F7</f>
        <v>77.911326923076928</v>
      </c>
      <c r="D3" s="22">
        <f>'FY26 Personnel Rates'!F6</f>
        <v>96.673644230769227</v>
      </c>
      <c r="E3" s="22">
        <f>'FY26 Personnel Rates'!F5</f>
        <v>114.68619230769229</v>
      </c>
    </row>
    <row r="4" spans="1:5" x14ac:dyDescent="0.35">
      <c r="A4" t="s">
        <v>153</v>
      </c>
      <c r="B4" s="334">
        <f>AVERAGE(B3:C3)</f>
        <v>72.169125000000008</v>
      </c>
      <c r="C4" s="334"/>
      <c r="D4" s="334">
        <f>AVERAGE(D3:E3)</f>
        <v>105.67991826923077</v>
      </c>
      <c r="E4" s="334"/>
    </row>
    <row r="6" spans="1:5" ht="15" thickBot="1" x14ac:dyDescent="0.4"/>
    <row r="7" spans="1:5" x14ac:dyDescent="0.35">
      <c r="A7" s="23"/>
      <c r="B7" s="335" t="s">
        <v>154</v>
      </c>
      <c r="C7" s="335"/>
      <c r="D7" s="24"/>
    </row>
    <row r="8" spans="1:5" x14ac:dyDescent="0.35">
      <c r="A8" s="25"/>
      <c r="B8" s="26" t="s">
        <v>155</v>
      </c>
      <c r="C8" s="26" t="s">
        <v>156</v>
      </c>
      <c r="D8" s="27" t="s">
        <v>157</v>
      </c>
    </row>
    <row r="9" spans="1:5" x14ac:dyDescent="0.35">
      <c r="A9" s="28" t="s">
        <v>13</v>
      </c>
      <c r="B9" s="9">
        <v>2</v>
      </c>
      <c r="C9" s="9">
        <v>0</v>
      </c>
      <c r="D9" s="29">
        <f>(B9*$D$4)+(C9*$B$4)</f>
        <v>211.35983653846154</v>
      </c>
    </row>
    <row r="10" spans="1:5" x14ac:dyDescent="0.35">
      <c r="A10" s="25" t="s">
        <v>14</v>
      </c>
      <c r="B10" s="9">
        <v>2</v>
      </c>
      <c r="C10" s="9">
        <v>0</v>
      </c>
      <c r="D10" s="29">
        <f t="shared" ref="D10:D16" si="0">(B10*$D$4)+(C10*$B$4)</f>
        <v>211.35983653846154</v>
      </c>
    </row>
    <row r="11" spans="1:5" x14ac:dyDescent="0.35">
      <c r="A11" s="25" t="s">
        <v>47</v>
      </c>
      <c r="B11" s="9">
        <v>2</v>
      </c>
      <c r="C11" s="9">
        <v>2</v>
      </c>
      <c r="D11" s="29">
        <f t="shared" si="0"/>
        <v>355.69808653846155</v>
      </c>
    </row>
    <row r="12" spans="1:5" x14ac:dyDescent="0.35">
      <c r="A12" s="25" t="s">
        <v>99</v>
      </c>
      <c r="B12" s="9">
        <v>2</v>
      </c>
      <c r="C12" s="9">
        <v>1</v>
      </c>
      <c r="D12" s="29">
        <f t="shared" si="0"/>
        <v>283.52896153846154</v>
      </c>
    </row>
    <row r="13" spans="1:5" x14ac:dyDescent="0.35">
      <c r="A13" s="25" t="s">
        <v>15</v>
      </c>
      <c r="B13" s="9">
        <v>2</v>
      </c>
      <c r="C13" s="9">
        <v>1</v>
      </c>
      <c r="D13" s="29">
        <f t="shared" si="0"/>
        <v>283.52896153846154</v>
      </c>
    </row>
    <row r="14" spans="1:5" x14ac:dyDescent="0.35">
      <c r="A14" s="25" t="s">
        <v>16</v>
      </c>
      <c r="B14" s="9">
        <v>2</v>
      </c>
      <c r="C14" s="9">
        <v>2</v>
      </c>
      <c r="D14" s="29">
        <f t="shared" si="0"/>
        <v>355.69808653846155</v>
      </c>
    </row>
    <row r="15" spans="1:5" x14ac:dyDescent="0.35">
      <c r="A15" s="25" t="s">
        <v>17</v>
      </c>
      <c r="B15" s="9">
        <v>2</v>
      </c>
      <c r="C15" s="9">
        <v>1</v>
      </c>
      <c r="D15" s="29">
        <f t="shared" si="0"/>
        <v>283.52896153846154</v>
      </c>
    </row>
    <row r="16" spans="1:5" ht="15" thickBot="1" x14ac:dyDescent="0.4">
      <c r="A16" s="30" t="s">
        <v>158</v>
      </c>
      <c r="B16" s="16">
        <v>2</v>
      </c>
      <c r="C16" s="16">
        <v>1</v>
      </c>
      <c r="D16" s="31">
        <f t="shared" si="0"/>
        <v>283.52896153846154</v>
      </c>
    </row>
  </sheetData>
  <mergeCells count="4">
    <mergeCell ref="B4:C4"/>
    <mergeCell ref="D4:E4"/>
    <mergeCell ref="B1:D1"/>
    <mergeCell ref="B7:C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DDEDC38C84AE41986BC2985ECC3C42" ma:contentTypeVersion="16" ma:contentTypeDescription="Create a new document." ma:contentTypeScope="" ma:versionID="11b0e32bc42e692ff84ebe9b778eef28">
  <xsd:schema xmlns:xsd="http://www.w3.org/2001/XMLSchema" xmlns:xs="http://www.w3.org/2001/XMLSchema" xmlns:p="http://schemas.microsoft.com/office/2006/metadata/properties" xmlns:ns1="http://schemas.microsoft.com/sharepoint/v3" xmlns:ns2="d97c7ecc-4cbb-441d-bfb4-2f69496715b7" xmlns:ns3="380f03b2-acea-4c0f-bc96-c2afd13273f5" targetNamespace="http://schemas.microsoft.com/office/2006/metadata/properties" ma:root="true" ma:fieldsID="7a1cffeb9ca286bf6888f387d5ab0dd6" ns1:_="" ns2:_="" ns3:_="">
    <xsd:import namespace="http://schemas.microsoft.com/sharepoint/v3"/>
    <xsd:import namespace="d97c7ecc-4cbb-441d-bfb4-2f69496715b7"/>
    <xsd:import namespace="380f03b2-acea-4c0f-bc96-c2afd13273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7c7ecc-4cbb-441d-bfb4-2f69496715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c874fec-6985-468d-9a86-0194f6fd86d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0f03b2-acea-4c0f-bc96-c2afd13273f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735911c-64a8-487d-a9de-04b9734c0c0e}" ma:internalName="TaxCatchAll" ma:showField="CatchAllData" ma:web="380f03b2-acea-4c0f-bc96-c2afd13273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97c7ecc-4cbb-441d-bfb4-2f69496715b7">
      <Terms xmlns="http://schemas.microsoft.com/office/infopath/2007/PartnerControls"/>
    </lcf76f155ced4ddcb4097134ff3c332f>
    <TaxCatchAll xmlns="380f03b2-acea-4c0f-bc96-c2afd13273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D5D940-110B-4DAA-8DEE-C8AC92ECBA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7c7ecc-4cbb-441d-bfb4-2f69496715b7"/>
    <ds:schemaRef ds:uri="380f03b2-acea-4c0f-bc96-c2afd13273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D28953-AA8F-4A3B-860B-6AA25A2B28F1}">
  <ds:schemaRefs>
    <ds:schemaRef ds:uri="http://schemas.microsoft.com/office/2006/metadata/properties"/>
    <ds:schemaRef ds:uri="http://schemas.microsoft.com/office/infopath/2007/PartnerControls"/>
    <ds:schemaRef ds:uri="http://schemas.microsoft.com/sharepoint/v3"/>
    <ds:schemaRef ds:uri="d97c7ecc-4cbb-441d-bfb4-2f69496715b7"/>
    <ds:schemaRef ds:uri="380f03b2-acea-4c0f-bc96-c2afd13273f5"/>
  </ds:schemaRefs>
</ds:datastoreItem>
</file>

<file path=customXml/itemProps3.xml><?xml version="1.0" encoding="utf-8"?>
<ds:datastoreItem xmlns:ds="http://schemas.openxmlformats.org/officeDocument/2006/customXml" ds:itemID="{A38E718E-F5A8-4D1C-81BC-9D050A53E245}">
  <ds:schemaRefs>
    <ds:schemaRef ds:uri="http://schemas.microsoft.com/sharepoint/v3/contenttype/forms"/>
  </ds:schemaRefs>
</ds:datastoreItem>
</file>

<file path=docMetadata/LabelInfo.xml><?xml version="1.0" encoding="utf-8"?>
<clbl:labelList xmlns:clbl="http://schemas.microsoft.com/office/2020/mipLabelMetadata">
  <clbl:label id="{f02d78b0-b74f-43f0-801d-d7d5ec01d625}" enabled="1" method="Privileged" siteId="{fae6d70f-954b-4811-92b6-0530d6f84c4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Three-Year Average</vt:lpstr>
      <vt:lpstr>FY26 Average Rates &amp; Comparison</vt:lpstr>
      <vt:lpstr>FY26 Summary</vt:lpstr>
      <vt:lpstr>FY26 O&amp;M</vt:lpstr>
      <vt:lpstr>FY26 (FY24 CLS Cost per FH)</vt:lpstr>
      <vt:lpstr>FY26 Fuel Cost</vt:lpstr>
      <vt:lpstr>FY26 Fuel Consumption FW</vt:lpstr>
      <vt:lpstr>FY26 MilPers</vt:lpstr>
      <vt:lpstr>FY26 MilPersFMS</vt:lpstr>
      <vt:lpstr>FY26 Personnel Rates</vt:lpstr>
      <vt:lpstr>FY25 OMA Inflation Idx BY26</vt:lpstr>
    </vt:vector>
  </TitlesOfParts>
  <Manager/>
  <Company>Defense Information Systems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Carson, Ronako N CIV USARMY HQDA ASA FM (USA)</dc:creator>
  <cp:keywords/>
  <dc:description/>
  <cp:lastModifiedBy>Carson, Ronako N CIV USARMY HQDA ASA FM (USA)</cp:lastModifiedBy>
  <cp:revision/>
  <dcterms:created xsi:type="dcterms:W3CDTF">2025-08-11T13:59:45Z</dcterms:created>
  <dcterms:modified xsi:type="dcterms:W3CDTF">2025-11-20T14:44:04Z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0x010100F4DDEDC38C84AE41986BC2985ECC3C42</vt:lpwstr>
  </property>
</Properties>
</file>